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s003\whitwa\My Documents\MDR 2020\Projects\Fractional counting\Project Results and Outputs\sent\"/>
    </mc:Choice>
  </mc:AlternateContent>
  <xr:revisionPtr revIDLastSave="0" documentId="8_{EB24656A-7932-48BA-A43F-2F00256E3DE8}" xr6:coauthVersionLast="44" xr6:coauthVersionMax="44" xr10:uidLastSave="{00000000-0000-0000-0000-000000000000}"/>
  <bookViews>
    <workbookView xWindow="-110" yWindow="-110" windowWidth="19420" windowHeight="10420" firstSheet="6" activeTab="6" xr2:uid="{BF7EC92D-BAC4-47F1-967B-E5AB51F6821B}"/>
  </bookViews>
  <sheets>
    <sheet name="info" sheetId="5" r:id="rId1"/>
    <sheet name="census" sheetId="1" r:id="rId2"/>
    <sheet name="admin" sheetId="2" r:id="rId3"/>
    <sheet name="admin-long(append)" sheetId="6" r:id="rId4"/>
    <sheet name="admin-wide(join)" sheetId="7" r:id="rId5"/>
    <sheet name="hypercube" sheetId="3" r:id="rId6"/>
    <sheet name="modelling" sheetId="4"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4" l="1"/>
  <c r="J3" i="3"/>
  <c r="H3" i="4"/>
  <c r="F3" i="3"/>
  <c r="F3" i="6"/>
  <c r="G4" i="6"/>
  <c r="G3" i="6"/>
  <c r="P6" i="7"/>
  <c r="P7" i="7"/>
  <c r="P8" i="7"/>
  <c r="P9" i="7"/>
  <c r="P10" i="7"/>
  <c r="P11" i="7"/>
  <c r="P12" i="7"/>
  <c r="P13" i="7"/>
  <c r="P14" i="7"/>
  <c r="P15" i="7"/>
  <c r="P16" i="7"/>
  <c r="P17" i="7"/>
  <c r="P18" i="7"/>
  <c r="P19" i="7"/>
  <c r="P20" i="7"/>
  <c r="P21" i="7"/>
  <c r="P22" i="7"/>
  <c r="P23" i="7"/>
  <c r="P24" i="7"/>
  <c r="P25" i="7"/>
  <c r="P26" i="7"/>
  <c r="P27" i="7"/>
  <c r="P28" i="7"/>
  <c r="P4" i="7"/>
  <c r="P5" i="7"/>
  <c r="M5" i="7"/>
  <c r="N5" i="7"/>
  <c r="M6" i="7"/>
  <c r="N6" i="7"/>
  <c r="M7" i="7"/>
  <c r="N7" i="7"/>
  <c r="M8" i="7"/>
  <c r="N8" i="7"/>
  <c r="M9" i="7"/>
  <c r="N9" i="7"/>
  <c r="M10" i="7"/>
  <c r="N10" i="7"/>
  <c r="M11" i="7"/>
  <c r="N11" i="7"/>
  <c r="M12" i="7"/>
  <c r="N12" i="7"/>
  <c r="M13" i="7"/>
  <c r="N13" i="7"/>
  <c r="M14" i="7"/>
  <c r="N14" i="7"/>
  <c r="M15" i="7"/>
  <c r="N15" i="7"/>
  <c r="M16" i="7"/>
  <c r="N16" i="7"/>
  <c r="M17" i="7"/>
  <c r="N17" i="7"/>
  <c r="M18" i="7"/>
  <c r="N18" i="7"/>
  <c r="M19" i="7"/>
  <c r="N19" i="7"/>
  <c r="M20" i="7"/>
  <c r="N20" i="7"/>
  <c r="M21" i="7"/>
  <c r="N21" i="7"/>
  <c r="M22" i="7"/>
  <c r="N22" i="7"/>
  <c r="M23" i="7"/>
  <c r="N23" i="7"/>
  <c r="M24" i="7"/>
  <c r="N24" i="7"/>
  <c r="M25" i="7"/>
  <c r="N25" i="7"/>
  <c r="M26" i="7"/>
  <c r="N26" i="7"/>
  <c r="M27" i="7"/>
  <c r="N27" i="7"/>
  <c r="M28" i="7"/>
  <c r="N28" i="7"/>
  <c r="N4" i="7"/>
  <c r="M4" i="7"/>
  <c r="L5" i="7"/>
  <c r="L6" i="7"/>
  <c r="L7" i="7"/>
  <c r="L8" i="7"/>
  <c r="L9" i="7"/>
  <c r="L10" i="7"/>
  <c r="L11" i="7"/>
  <c r="L12" i="7"/>
  <c r="L13" i="7"/>
  <c r="L14" i="7"/>
  <c r="L15" i="7"/>
  <c r="L16" i="7"/>
  <c r="L17" i="7"/>
  <c r="L18" i="7"/>
  <c r="L19" i="7"/>
  <c r="L20" i="7"/>
  <c r="L21" i="7"/>
  <c r="L22" i="7"/>
  <c r="L23" i="7"/>
  <c r="L24" i="7"/>
  <c r="L25" i="7"/>
  <c r="L26" i="7"/>
  <c r="L27" i="7"/>
  <c r="L28" i="7"/>
  <c r="L4" i="7"/>
  <c r="K5" i="7"/>
  <c r="K6" i="7"/>
  <c r="K7" i="7"/>
  <c r="K8" i="7"/>
  <c r="K9" i="7"/>
  <c r="K10" i="7"/>
  <c r="K11" i="7"/>
  <c r="K12" i="7"/>
  <c r="K13" i="7"/>
  <c r="K14" i="7"/>
  <c r="K15" i="7"/>
  <c r="K16" i="7"/>
  <c r="K17" i="7"/>
  <c r="K18" i="7"/>
  <c r="K19" i="7"/>
  <c r="K20" i="7"/>
  <c r="K21" i="7"/>
  <c r="K22" i="7"/>
  <c r="K23" i="7"/>
  <c r="K24" i="7"/>
  <c r="K25" i="7"/>
  <c r="K26" i="7"/>
  <c r="K27" i="7"/>
  <c r="K28" i="7"/>
  <c r="K4" i="7"/>
  <c r="J5" i="7"/>
  <c r="J6" i="7"/>
  <c r="J7" i="7"/>
  <c r="J8" i="7"/>
  <c r="J9" i="7"/>
  <c r="J10" i="7"/>
  <c r="J11" i="7"/>
  <c r="J12" i="7"/>
  <c r="J13" i="7"/>
  <c r="J14" i="7"/>
  <c r="J15" i="7"/>
  <c r="J16" i="7"/>
  <c r="J17" i="7"/>
  <c r="J18" i="7"/>
  <c r="J19" i="7"/>
  <c r="J20" i="7"/>
  <c r="J21" i="7"/>
  <c r="J22" i="7"/>
  <c r="J23" i="7"/>
  <c r="J24" i="7"/>
  <c r="J25" i="7"/>
  <c r="J26" i="7"/>
  <c r="J27" i="7"/>
  <c r="J28" i="7"/>
  <c r="J4" i="7"/>
  <c r="I5" i="7"/>
  <c r="I6" i="7"/>
  <c r="I7" i="7"/>
  <c r="I8" i="7"/>
  <c r="I9" i="7"/>
  <c r="I10" i="7"/>
  <c r="I11" i="7"/>
  <c r="I12" i="7"/>
  <c r="I13" i="7"/>
  <c r="I14" i="7"/>
  <c r="I15" i="7"/>
  <c r="I16" i="7"/>
  <c r="I17" i="7"/>
  <c r="I18" i="7"/>
  <c r="I19" i="7"/>
  <c r="I20" i="7"/>
  <c r="I21" i="7"/>
  <c r="I22" i="7"/>
  <c r="I23" i="7"/>
  <c r="I24" i="7"/>
  <c r="I25" i="7"/>
  <c r="I26" i="7"/>
  <c r="I27" i="7"/>
  <c r="I28" i="7"/>
  <c r="I4" i="7"/>
  <c r="H5" i="7"/>
  <c r="H6" i="7"/>
  <c r="H7" i="7"/>
  <c r="H8" i="7"/>
  <c r="H9" i="7"/>
  <c r="H10" i="7"/>
  <c r="H11" i="7"/>
  <c r="H12" i="7"/>
  <c r="H13" i="7"/>
  <c r="H14" i="7"/>
  <c r="H15" i="7"/>
  <c r="H16" i="7"/>
  <c r="H17" i="7"/>
  <c r="H18" i="7"/>
  <c r="H19" i="7"/>
  <c r="H20" i="7"/>
  <c r="H21" i="7"/>
  <c r="H22" i="7"/>
  <c r="H23" i="7"/>
  <c r="H24" i="7"/>
  <c r="H25" i="7"/>
  <c r="H26" i="7"/>
  <c r="H27" i="7"/>
  <c r="H28" i="7"/>
  <c r="H4" i="7"/>
  <c r="G5" i="7"/>
  <c r="G6" i="7"/>
  <c r="G7" i="7"/>
  <c r="G8" i="7"/>
  <c r="G9" i="7"/>
  <c r="G10" i="7"/>
  <c r="G11" i="7"/>
  <c r="G12" i="7"/>
  <c r="G13" i="7"/>
  <c r="G14" i="7"/>
  <c r="G15" i="7"/>
  <c r="G16" i="7"/>
  <c r="G17" i="7"/>
  <c r="G18" i="7"/>
  <c r="G19" i="7"/>
  <c r="G20" i="7"/>
  <c r="G21" i="7"/>
  <c r="G22" i="7"/>
  <c r="G23" i="7"/>
  <c r="G24" i="7"/>
  <c r="G25" i="7"/>
  <c r="G26" i="7"/>
  <c r="G27" i="7"/>
  <c r="G28" i="7"/>
  <c r="G4" i="7"/>
  <c r="F5" i="7"/>
  <c r="F6" i="7"/>
  <c r="F7" i="7"/>
  <c r="F8" i="7"/>
  <c r="F9" i="7"/>
  <c r="F10" i="7"/>
  <c r="F11" i="7"/>
  <c r="F12" i="7"/>
  <c r="F13" i="7"/>
  <c r="F14" i="7"/>
  <c r="F15" i="7"/>
  <c r="F16" i="7"/>
  <c r="F17" i="7"/>
  <c r="F18" i="7"/>
  <c r="F19" i="7"/>
  <c r="F20" i="7"/>
  <c r="F21" i="7"/>
  <c r="F22" i="7"/>
  <c r="F23" i="7"/>
  <c r="F24" i="7"/>
  <c r="F25" i="7"/>
  <c r="F26" i="7"/>
  <c r="F27" i="7"/>
  <c r="F28" i="7"/>
  <c r="F4" i="7"/>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F8" i="6"/>
  <c r="G7" i="6"/>
  <c r="F7" i="6"/>
  <c r="G6" i="6"/>
  <c r="F6" i="6"/>
  <c r="G5" i="6"/>
  <c r="F5" i="6"/>
  <c r="F4" i="6"/>
  <c r="F3" i="4" l="1"/>
  <c r="I3" i="4" l="1"/>
  <c r="I4" i="4"/>
  <c r="I5" i="4"/>
  <c r="I6" i="4"/>
  <c r="I7" i="4"/>
  <c r="I8" i="4"/>
  <c r="I9" i="4"/>
  <c r="I11" i="4"/>
  <c r="I12" i="4"/>
  <c r="I13" i="4"/>
  <c r="M13" i="3" s="1"/>
  <c r="I14" i="4"/>
  <c r="I15" i="4"/>
  <c r="I16" i="4"/>
  <c r="I17" i="4"/>
  <c r="I18" i="4"/>
  <c r="I19" i="4"/>
  <c r="I20" i="4"/>
  <c r="I21" i="4"/>
  <c r="I22" i="4"/>
  <c r="I23" i="4"/>
  <c r="I24" i="4"/>
  <c r="I25" i="4"/>
  <c r="I26" i="4"/>
  <c r="I27" i="4"/>
  <c r="I28" i="4"/>
  <c r="I29" i="4"/>
  <c r="I30" i="4"/>
  <c r="I31" i="4"/>
  <c r="I32" i="4"/>
  <c r="I33" i="4"/>
  <c r="I34" i="4"/>
  <c r="I35" i="4"/>
  <c r="I36" i="4"/>
  <c r="I37" i="4"/>
  <c r="I38" i="4"/>
  <c r="I2" i="4"/>
  <c r="M40" i="4"/>
  <c r="M14" i="3" l="1"/>
  <c r="M12" i="3"/>
  <c r="M11" i="3"/>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 i="4"/>
  <c r="F4" i="4"/>
  <c r="F5" i="4"/>
  <c r="F6" i="4"/>
  <c r="F7" i="4"/>
  <c r="F8" i="4"/>
  <c r="F9" i="4"/>
  <c r="F10" i="4"/>
  <c r="F11" i="4"/>
  <c r="F12" i="4"/>
  <c r="F13" i="4"/>
  <c r="F14" i="4"/>
  <c r="F15" i="4"/>
  <c r="F16" i="4"/>
  <c r="F17" i="4"/>
  <c r="F18" i="4"/>
  <c r="F19" i="4"/>
  <c r="F20" i="4"/>
  <c r="F21" i="4"/>
  <c r="F22" i="4"/>
  <c r="F23" i="4"/>
  <c r="F24" i="4"/>
  <c r="F26" i="4"/>
  <c r="F27" i="4"/>
  <c r="F28" i="4"/>
  <c r="F29" i="4"/>
  <c r="F30" i="4"/>
  <c r="F31" i="4"/>
  <c r="F32" i="4"/>
  <c r="F33" i="4"/>
  <c r="F34" i="4"/>
  <c r="F35" i="4"/>
  <c r="F36" i="4"/>
  <c r="F37" i="4"/>
  <c r="F38" i="4"/>
  <c r="B2" i="4"/>
  <c r="C2" i="4"/>
  <c r="D2" i="4"/>
  <c r="E2" i="4"/>
  <c r="D3" i="4"/>
  <c r="E3" i="4"/>
  <c r="D4" i="4"/>
  <c r="E4" i="4"/>
  <c r="D5" i="4"/>
  <c r="E5" i="4"/>
  <c r="D6" i="4"/>
  <c r="E6" i="4"/>
  <c r="D7" i="4"/>
  <c r="E7" i="4"/>
  <c r="D8" i="4"/>
  <c r="E8" i="4"/>
  <c r="D9" i="4"/>
  <c r="E9" i="4"/>
  <c r="D10" i="4"/>
  <c r="E10" i="4"/>
  <c r="D11" i="4"/>
  <c r="E11" i="4"/>
  <c r="D12" i="4"/>
  <c r="E12" i="4"/>
  <c r="D13" i="4"/>
  <c r="E13" i="4"/>
  <c r="D14" i="4"/>
  <c r="E14" i="4"/>
  <c r="D15" i="4"/>
  <c r="E15" i="4"/>
  <c r="D16" i="4"/>
  <c r="E16" i="4"/>
  <c r="D17" i="4"/>
  <c r="E17" i="4"/>
  <c r="D18" i="4"/>
  <c r="E18" i="4"/>
  <c r="D19" i="4"/>
  <c r="E19" i="4"/>
  <c r="D20" i="4"/>
  <c r="E20" i="4"/>
  <c r="D21" i="4"/>
  <c r="E21" i="4"/>
  <c r="D22" i="4"/>
  <c r="E22" i="4"/>
  <c r="D23" i="4"/>
  <c r="E23" i="4"/>
  <c r="D24" i="4"/>
  <c r="E24" i="4"/>
  <c r="D25" i="4"/>
  <c r="E25" i="4"/>
  <c r="D26" i="4"/>
  <c r="E26" i="4"/>
  <c r="D27" i="4"/>
  <c r="E27" i="4"/>
  <c r="D28" i="4"/>
  <c r="E28" i="4"/>
  <c r="D29" i="4"/>
  <c r="E29" i="4"/>
  <c r="D30" i="4"/>
  <c r="E30" i="4"/>
  <c r="D31" i="4"/>
  <c r="E31" i="4"/>
  <c r="D32" i="4"/>
  <c r="E32" i="4"/>
  <c r="D33" i="4"/>
  <c r="E33" i="4"/>
  <c r="D34" i="4"/>
  <c r="E34" i="4"/>
  <c r="D35" i="4"/>
  <c r="E35" i="4"/>
  <c r="D36" i="4"/>
  <c r="E36" i="4"/>
  <c r="D37" i="4"/>
  <c r="E37" i="4"/>
  <c r="D38" i="4"/>
  <c r="E38" i="4"/>
  <c r="A34" i="4"/>
  <c r="A35" i="4"/>
  <c r="A36" i="4"/>
  <c r="A37" i="4"/>
  <c r="A38" i="4"/>
  <c r="A24" i="4"/>
  <c r="A25" i="4"/>
  <c r="A26" i="4"/>
  <c r="A27" i="4"/>
  <c r="A28" i="4"/>
  <c r="A29" i="4"/>
  <c r="A30" i="4"/>
  <c r="A31" i="4"/>
  <c r="A32" i="4"/>
  <c r="A33" i="4"/>
  <c r="A2" i="4"/>
  <c r="A3" i="4"/>
  <c r="A4" i="4"/>
  <c r="A5" i="4"/>
  <c r="A6" i="4"/>
  <c r="A7" i="4"/>
  <c r="A8" i="4"/>
  <c r="A9" i="4"/>
  <c r="A10" i="4"/>
  <c r="A11" i="4"/>
  <c r="A12" i="4"/>
  <c r="A13" i="4"/>
  <c r="A14" i="4"/>
  <c r="A15" i="4"/>
  <c r="A16" i="4"/>
  <c r="A17" i="4"/>
  <c r="A18" i="4"/>
  <c r="A19" i="4"/>
  <c r="A20" i="4"/>
  <c r="A21" i="4"/>
  <c r="A22" i="4"/>
  <c r="A23" i="4"/>
  <c r="A1" i="4"/>
  <c r="H4" i="4" l="1"/>
  <c r="H8" i="4"/>
  <c r="H12" i="4"/>
  <c r="H16" i="4"/>
  <c r="H20" i="4"/>
  <c r="H24" i="4"/>
  <c r="H28" i="4"/>
  <c r="H32" i="4"/>
  <c r="H36" i="4"/>
  <c r="H27" i="4"/>
  <c r="H5" i="4"/>
  <c r="H9" i="4"/>
  <c r="H13" i="4"/>
  <c r="H17" i="4"/>
  <c r="H21" i="4"/>
  <c r="H25" i="4"/>
  <c r="H29" i="4"/>
  <c r="H33" i="4"/>
  <c r="H37" i="4"/>
  <c r="H19" i="4"/>
  <c r="H31" i="4"/>
  <c r="H6" i="4"/>
  <c r="H10" i="4"/>
  <c r="H14" i="4"/>
  <c r="H18" i="4"/>
  <c r="H22" i="4"/>
  <c r="H26" i="4"/>
  <c r="H30" i="4"/>
  <c r="H34" i="4"/>
  <c r="H38" i="4"/>
  <c r="H7" i="4"/>
  <c r="H11" i="4"/>
  <c r="H15" i="4"/>
  <c r="H23" i="4"/>
  <c r="H35" i="4"/>
  <c r="E4" i="1"/>
  <c r="E5" i="1"/>
  <c r="E6" i="1"/>
  <c r="E7" i="1"/>
  <c r="E8" i="1"/>
  <c r="E9" i="1"/>
  <c r="E10" i="1"/>
  <c r="E11" i="1"/>
  <c r="E12" i="1"/>
  <c r="E13" i="1"/>
  <c r="E14" i="1"/>
  <c r="E15" i="1"/>
  <c r="E16" i="1"/>
  <c r="E17" i="1"/>
  <c r="E18" i="1"/>
  <c r="E19" i="1"/>
  <c r="E20" i="1"/>
  <c r="E21" i="1"/>
  <c r="E22" i="1"/>
  <c r="E3" i="1"/>
  <c r="D4" i="3"/>
  <c r="D5" i="3"/>
  <c r="D6" i="3"/>
  <c r="D7" i="3"/>
  <c r="D8" i="3"/>
  <c r="D9" i="3"/>
  <c r="D10" i="3"/>
  <c r="D11" i="3"/>
  <c r="D12" i="3"/>
  <c r="D13" i="3"/>
  <c r="D14" i="3"/>
  <c r="D3" i="3"/>
  <c r="I10" i="4" l="1"/>
  <c r="E14" i="3"/>
  <c r="I14" i="3"/>
  <c r="E6" i="3"/>
  <c r="I4" i="3"/>
  <c r="E5" i="3"/>
  <c r="I7" i="3"/>
  <c r="E12" i="3"/>
  <c r="I10" i="3"/>
  <c r="E8" i="3"/>
  <c r="I8" i="3"/>
  <c r="E4" i="3"/>
  <c r="I5" i="3"/>
  <c r="E10" i="3"/>
  <c r="I11" i="3"/>
  <c r="E13" i="3"/>
  <c r="I12" i="3"/>
  <c r="J12" i="3" s="1"/>
  <c r="E9" i="3"/>
  <c r="I9" i="3"/>
  <c r="I3" i="3"/>
  <c r="E11" i="3"/>
  <c r="I13" i="3"/>
  <c r="E7" i="3"/>
  <c r="I6" i="3"/>
  <c r="G3" i="3"/>
  <c r="E3" i="3"/>
  <c r="J7" i="3"/>
  <c r="I33" i="6" s="1"/>
  <c r="F11" i="3"/>
  <c r="F7" i="3"/>
  <c r="F14" i="3"/>
  <c r="F10" i="3"/>
  <c r="F6" i="3"/>
  <c r="G6" i="3" s="1"/>
  <c r="F13" i="3"/>
  <c r="F9" i="3"/>
  <c r="F5" i="3"/>
  <c r="F12" i="3"/>
  <c r="F8" i="3"/>
  <c r="F4" i="3"/>
  <c r="H3" i="6" l="1"/>
  <c r="H7" i="6"/>
  <c r="H13" i="6"/>
  <c r="H14" i="6"/>
  <c r="H4" i="6"/>
  <c r="H8" i="6"/>
  <c r="I31" i="6"/>
  <c r="I32" i="6"/>
  <c r="I26" i="6"/>
  <c r="J10" i="3"/>
  <c r="J33" i="4"/>
  <c r="L7" i="3"/>
  <c r="M7" i="3"/>
  <c r="M6" i="3"/>
  <c r="M3" i="3"/>
  <c r="M8" i="3"/>
  <c r="M4" i="3"/>
  <c r="M10" i="3"/>
  <c r="M9" i="3"/>
  <c r="M5" i="3"/>
  <c r="J31" i="4"/>
  <c r="J32" i="4"/>
  <c r="G11" i="3"/>
  <c r="G4" i="3"/>
  <c r="J8" i="3"/>
  <c r="G12" i="3"/>
  <c r="J13" i="3"/>
  <c r="I34" i="6" s="1"/>
  <c r="J5" i="3"/>
  <c r="J14" i="3"/>
  <c r="G13" i="3"/>
  <c r="H34" i="6" s="1"/>
  <c r="G7" i="3"/>
  <c r="H33" i="6" s="1"/>
  <c r="J11" i="3"/>
  <c r="J4" i="3"/>
  <c r="G14" i="3"/>
  <c r="G5" i="3"/>
  <c r="J6" i="3"/>
  <c r="E16" i="3"/>
  <c r="G8" i="3"/>
  <c r="G9" i="3"/>
  <c r="J9" i="3"/>
  <c r="G10" i="3"/>
  <c r="F16" i="3"/>
  <c r="I16" i="3"/>
  <c r="H20" i="6" l="1"/>
  <c r="H24" i="6"/>
  <c r="H9" i="6"/>
  <c r="H25" i="6"/>
  <c r="H37" i="6"/>
  <c r="H19" i="6"/>
  <c r="H16" i="6"/>
  <c r="H17" i="6"/>
  <c r="H18" i="6"/>
  <c r="H36" i="6"/>
  <c r="H35" i="6"/>
  <c r="H32" i="6"/>
  <c r="H26" i="6"/>
  <c r="H31" i="6"/>
  <c r="H28" i="6"/>
  <c r="H21" i="6"/>
  <c r="H29" i="6"/>
  <c r="H30" i="6"/>
  <c r="H38" i="6"/>
  <c r="H27" i="6"/>
  <c r="I11" i="6"/>
  <c r="I10" i="6"/>
  <c r="I36" i="6"/>
  <c r="J36" i="4" s="1"/>
  <c r="I35" i="6"/>
  <c r="H22" i="6"/>
  <c r="H23" i="6"/>
  <c r="I25" i="6"/>
  <c r="I20" i="6"/>
  <c r="J20" i="4" s="1"/>
  <c r="I19" i="6"/>
  <c r="I24" i="6"/>
  <c r="J24" i="4" s="1"/>
  <c r="I9" i="6"/>
  <c r="I37" i="6"/>
  <c r="I14" i="6"/>
  <c r="I13" i="6"/>
  <c r="I23" i="6"/>
  <c r="I22" i="6"/>
  <c r="I15" i="6"/>
  <c r="I5" i="6"/>
  <c r="I6" i="6"/>
  <c r="I12" i="6"/>
  <c r="J12" i="4" s="1"/>
  <c r="I16" i="6"/>
  <c r="I17" i="6"/>
  <c r="I18" i="6"/>
  <c r="I30" i="6"/>
  <c r="I27" i="6"/>
  <c r="J27" i="4" s="1"/>
  <c r="I38" i="6"/>
  <c r="J38" i="4" s="1"/>
  <c r="I21" i="6"/>
  <c r="I29" i="6"/>
  <c r="I28" i="6"/>
  <c r="J28" i="4" s="1"/>
  <c r="I4" i="6"/>
  <c r="J4" i="4" s="1"/>
  <c r="I3" i="6"/>
  <c r="I8" i="6"/>
  <c r="I7" i="6"/>
  <c r="H12" i="6"/>
  <c r="H5" i="6"/>
  <c r="H6" i="6"/>
  <c r="H15" i="6"/>
  <c r="H11" i="6"/>
  <c r="H10" i="6"/>
  <c r="J30" i="4"/>
  <c r="J29" i="4"/>
  <c r="J34" i="4"/>
  <c r="L13" i="3"/>
  <c r="J26" i="4"/>
  <c r="L12" i="3"/>
  <c r="M16" i="3"/>
  <c r="J23" i="4"/>
  <c r="J6" i="4"/>
  <c r="J15" i="4"/>
  <c r="J18" i="4"/>
  <c r="J17" i="4"/>
  <c r="J8" i="4"/>
  <c r="J7" i="4"/>
  <c r="J11" i="4"/>
  <c r="J14" i="4"/>
  <c r="J25" i="4"/>
  <c r="J37" i="4"/>
  <c r="J19" i="4"/>
  <c r="H41" i="6" l="1"/>
  <c r="I41" i="6"/>
  <c r="L10" i="3"/>
  <c r="J21" i="4"/>
  <c r="J16" i="4"/>
  <c r="L8" i="3"/>
  <c r="J22" i="4"/>
  <c r="L11" i="3"/>
  <c r="J13" i="4"/>
  <c r="L6" i="3"/>
  <c r="J10" i="4"/>
  <c r="L4" i="3"/>
  <c r="J5" i="4"/>
  <c r="L5" i="3"/>
  <c r="J3" i="4"/>
  <c r="L3" i="3"/>
  <c r="J9" i="4"/>
  <c r="L9" i="3"/>
  <c r="J35" i="4"/>
  <c r="L14" i="3"/>
  <c r="J40" i="4" l="1"/>
  <c r="L16" i="3"/>
</calcChain>
</file>

<file path=xl/sharedStrings.xml><?xml version="1.0" encoding="utf-8"?>
<sst xmlns="http://schemas.openxmlformats.org/spreadsheetml/2006/main" count="523" uniqueCount="105">
  <si>
    <t>Example illustrating initial hypercube approach to Fractional Counting</t>
  </si>
  <si>
    <t>sheet1- census</t>
  </si>
  <si>
    <t>reference</t>
  </si>
  <si>
    <t>Starting with assumption that the true population consists of 20 people named A-T and captured in the CENSUS table.</t>
  </si>
  <si>
    <t>census!A1</t>
  </si>
  <si>
    <t>sheet2-admin</t>
  </si>
  <si>
    <t>We consider here 3 admin data sources, each covers subset of the population and contains some errors (in red).</t>
  </si>
  <si>
    <t>admin!A1</t>
  </si>
  <si>
    <t>Linkage between the admin data is represented here by matching on IDs (again there are some errors introduced)</t>
  </si>
  <si>
    <t>1. we append all the admin data into one large table 'Admin concatenated'</t>
  </si>
  <si>
    <t>admin!S2</t>
  </si>
  <si>
    <t>2. calculate simple linkage weights  =  1/(how many times an ID repeats in the Admin concatenated)</t>
  </si>
  <si>
    <t>admin!G2</t>
  </si>
  <si>
    <t>sheet3-hypercube</t>
  </si>
  <si>
    <t>By hypercube we mean a table that contains count of people (records) for each combination of characteristics gender/age/location</t>
  </si>
  <si>
    <r>
      <t xml:space="preserve">3. count number of records in each cell of hypercube in CENSUS -&gt; </t>
    </r>
    <r>
      <rPr>
        <b/>
        <sz val="11"/>
        <color theme="1"/>
        <rFont val="Calibri"/>
        <family val="2"/>
        <scheme val="minor"/>
      </rPr>
      <t>census counts</t>
    </r>
  </si>
  <si>
    <t>hypercube!E2</t>
  </si>
  <si>
    <r>
      <t xml:space="preserve">4. count number of records in each cell of hypercube in Admin concatenated (ignoring the linkage for now) -&gt; </t>
    </r>
    <r>
      <rPr>
        <b/>
        <sz val="11"/>
        <color theme="1"/>
        <rFont val="Calibri"/>
        <family val="2"/>
        <scheme val="minor"/>
      </rPr>
      <t>admin concatenated counts</t>
    </r>
  </si>
  <si>
    <t>hypercube!F2</t>
  </si>
  <si>
    <r>
      <t xml:space="preserve">5. Proportion between counts from the two previous steps gives a weight for each cell in the hypercube. This weight is then copied to the individual records in Admin concatenated table -&gt; </t>
    </r>
    <r>
      <rPr>
        <b/>
        <sz val="11"/>
        <color theme="1"/>
        <rFont val="Calibri"/>
        <family val="2"/>
        <scheme val="minor"/>
      </rPr>
      <t xml:space="preserve">record level weights from concatenated hypercube  </t>
    </r>
  </si>
  <si>
    <t>admin-long(append)'!H2</t>
  </si>
  <si>
    <r>
      <t>6. Sum up the linkage weights for records in each hypercube cell -&gt;</t>
    </r>
    <r>
      <rPr>
        <b/>
        <sz val="11"/>
        <color theme="1"/>
        <rFont val="Calibri"/>
        <family val="2"/>
        <scheme val="minor"/>
      </rPr>
      <t xml:space="preserve"> admin linked counts</t>
    </r>
  </si>
  <si>
    <t>hypercube!I2</t>
  </si>
  <si>
    <r>
      <t xml:space="preserve">7. Proportion between counts from CENSUS and the previous step gives a weight for each cell in the hypercube. This weight is then copied to the individual records in Admin concatenated table and combined with the linkage weight -&gt; </t>
    </r>
    <r>
      <rPr>
        <b/>
        <sz val="11"/>
        <color theme="1"/>
        <rFont val="Calibri"/>
        <family val="2"/>
        <scheme val="minor"/>
      </rPr>
      <t xml:space="preserve">record level weight from linked hypercube  </t>
    </r>
  </si>
  <si>
    <t>admin-long(append)'!I2</t>
  </si>
  <si>
    <t>sum - verification</t>
  </si>
  <si>
    <t>To get population size estimates one needs to sum up the weight of all records falling into the subset of interest (for example London)</t>
  </si>
  <si>
    <t xml:space="preserve">if the subset of interest is defined using the same three characterics as our hypercube, the resulting population estimate would be exactly equal the CENSUS count. </t>
  </si>
  <si>
    <t>hypercube!L1</t>
  </si>
  <si>
    <t>sheet4-modelling</t>
  </si>
  <si>
    <t xml:space="preserve">An initial ettempt of modelling is suggested using the 'records level weight from linked hypercube' as a target variable. </t>
  </si>
  <si>
    <t xml:space="preserve">For the modeling, additional features available from admin data would be used (here random numbers were generated instead). Fitted values from linear regression (run in R) are then used as an example of resulting model-based weights. </t>
  </si>
  <si>
    <t>modelling!M1</t>
  </si>
  <si>
    <t xml:space="preserve">In the hypercube tab (column M) one can see how the population estimates based on these new weights approximate the true counts for each cell in the hypercube. </t>
  </si>
  <si>
    <t>hypercube!M2</t>
  </si>
  <si>
    <t>True population</t>
  </si>
  <si>
    <t>CENSUS</t>
  </si>
  <si>
    <t>id</t>
  </si>
  <si>
    <t xml:space="preserve">gender </t>
  </si>
  <si>
    <t>address</t>
  </si>
  <si>
    <t>age</t>
  </si>
  <si>
    <t>characteristics concatenated for excel lookups</t>
  </si>
  <si>
    <t>A</t>
  </si>
  <si>
    <t>f</t>
  </si>
  <si>
    <t>London</t>
  </si>
  <si>
    <t>B</t>
  </si>
  <si>
    <t>C</t>
  </si>
  <si>
    <t>D</t>
  </si>
  <si>
    <t>E</t>
  </si>
  <si>
    <t>F</t>
  </si>
  <si>
    <t>G</t>
  </si>
  <si>
    <t>Soton</t>
  </si>
  <si>
    <t>H</t>
  </si>
  <si>
    <t>I</t>
  </si>
  <si>
    <t>J</t>
  </si>
  <si>
    <t>K</t>
  </si>
  <si>
    <t>m</t>
  </si>
  <si>
    <t>L</t>
  </si>
  <si>
    <t>M</t>
  </si>
  <si>
    <t>N</t>
  </si>
  <si>
    <t>O</t>
  </si>
  <si>
    <t>P</t>
  </si>
  <si>
    <t>Q</t>
  </si>
  <si>
    <t>R</t>
  </si>
  <si>
    <t>S</t>
  </si>
  <si>
    <t xml:space="preserve">T </t>
  </si>
  <si>
    <t>Admin data 1</t>
  </si>
  <si>
    <t>(school)</t>
  </si>
  <si>
    <t>Admin 2</t>
  </si>
  <si>
    <t>(benefits)</t>
  </si>
  <si>
    <t>Admin 3</t>
  </si>
  <si>
    <t>(GP)</t>
  </si>
  <si>
    <t>U</t>
  </si>
  <si>
    <t>V</t>
  </si>
  <si>
    <t>Admin concatenated - long format table</t>
  </si>
  <si>
    <t>linkage id</t>
  </si>
  <si>
    <t>source</t>
  </si>
  <si>
    <t>characteristics</t>
  </si>
  <si>
    <t>naïve linkage weights (using ids)</t>
  </si>
  <si>
    <t>record level weights from concatenated hypercube</t>
  </si>
  <si>
    <t>record level weight from linked hypercube</t>
  </si>
  <si>
    <t>admin1</t>
  </si>
  <si>
    <t>admin3</t>
  </si>
  <si>
    <t>admin2</t>
  </si>
  <si>
    <t>weighted population:</t>
  </si>
  <si>
    <t>Admin joined in a wide format table</t>
  </si>
  <si>
    <t>possible combination of characteristics</t>
  </si>
  <si>
    <t xml:space="preserve">equal to census? </t>
  </si>
  <si>
    <t>hyper cube</t>
  </si>
  <si>
    <t>sum verifications:</t>
  </si>
  <si>
    <t>census counts</t>
  </si>
  <si>
    <t>admin concatenated counts</t>
  </si>
  <si>
    <t xml:space="preserve"> -&gt; weights</t>
  </si>
  <si>
    <t>admin linked counts</t>
  </si>
  <si>
    <t>counts using admin linked record level weights</t>
  </si>
  <si>
    <t>counts using simple model weights</t>
  </si>
  <si>
    <t>sum</t>
  </si>
  <si>
    <t>(coincidence)</t>
  </si>
  <si>
    <t>sum has to match</t>
  </si>
  <si>
    <t>feature - modification day</t>
  </si>
  <si>
    <t>feature 2</t>
  </si>
  <si>
    <t># linked</t>
  </si>
  <si>
    <t>"true weights"</t>
  </si>
  <si>
    <t>linear model fitted values (R)</t>
  </si>
  <si>
    <t>population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</si>
</sst>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sz val="11"/>
      <color theme="1" tint="0.499984740745262"/>
      <name val="Calibri"/>
      <family val="2"/>
      <scheme val="minor"/>
    </font>
    <font>
      <sz val="10"/>
      <color theme="1"/>
      <name val="Consolas"/>
      <family val="3"/>
    </font>
    <font>
      <sz val="8"/>
      <color rgb="FF000000"/>
      <name val="Segoe UI"/>
      <family val="2"/>
    </font>
    <font>
      <b/>
      <sz val="8"/>
      <color rgb="FF000000"/>
      <name val="Segoe UI"/>
      <family val="2"/>
    </font>
    <font>
      <b/>
      <sz val="11"/>
      <color theme="1"/>
      <name val="Calibri"/>
      <family val="2"/>
      <scheme val="minor"/>
    </font>
    <font>
      <b/>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F4F8F9"/>
        <bgColor indexed="64"/>
      </patternFill>
    </fill>
  </fills>
  <borders count="2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rgb="FFD6DADC"/>
      </right>
      <top/>
      <bottom style="medium">
        <color rgb="FFD6DADC"/>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48">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1" fillId="0" borderId="0" xfId="0" applyFont="1" applyBorder="1"/>
    <xf numFmtId="0" fontId="1" fillId="0" borderId="2" xfId="0" applyFont="1" applyBorder="1"/>
    <xf numFmtId="0" fontId="1" fillId="0" borderId="1" xfId="0" applyFont="1" applyBorder="1"/>
    <xf numFmtId="0" fontId="0" fillId="0" borderId="6" xfId="0" applyBorder="1"/>
    <xf numFmtId="0" fontId="0" fillId="0" borderId="7" xfId="0" applyBorder="1"/>
    <xf numFmtId="0" fontId="0" fillId="0" borderId="8" xfId="0" applyBorder="1"/>
    <xf numFmtId="0" fontId="2" fillId="0" borderId="4" xfId="0" applyFont="1" applyBorder="1"/>
    <xf numFmtId="0" fontId="0" fillId="0" borderId="0" xfId="0" applyFill="1" applyBorder="1"/>
    <xf numFmtId="0" fontId="1" fillId="0" borderId="3" xfId="0" applyFont="1" applyBorder="1"/>
    <xf numFmtId="0" fontId="0" fillId="0" borderId="9" xfId="0" applyBorder="1"/>
    <xf numFmtId="0" fontId="0" fillId="0" borderId="10" xfId="0" applyBorder="1"/>
    <xf numFmtId="0" fontId="0" fillId="0" borderId="11" xfId="0" applyBorder="1"/>
    <xf numFmtId="0" fontId="3" fillId="0" borderId="0" xfId="0" applyFont="1" applyAlignment="1">
      <alignment horizontal="left" vertical="center" indent="1"/>
    </xf>
    <xf numFmtId="0" fontId="4" fillId="2" borderId="12" xfId="0" applyFont="1" applyFill="1" applyBorder="1" applyAlignment="1">
      <alignment vertical="center"/>
    </xf>
    <xf numFmtId="0" fontId="5" fillId="3" borderId="12" xfId="0" applyFont="1" applyFill="1" applyBorder="1" applyAlignment="1">
      <alignment horizontal="right" vertical="center"/>
    </xf>
    <xf numFmtId="0" fontId="2" fillId="0" borderId="0" xfId="0" applyFont="1" applyBorder="1"/>
    <xf numFmtId="0" fontId="6" fillId="0" borderId="4" xfId="0" applyFont="1" applyBorder="1"/>
    <xf numFmtId="0" fontId="0" fillId="0" borderId="0" xfId="0" applyAlignment="1">
      <alignment wrapText="1"/>
    </xf>
    <xf numFmtId="0" fontId="0" fillId="0" borderId="0" xfId="0" applyAlignment="1"/>
    <xf numFmtId="0" fontId="7" fillId="0" borderId="0" xfId="0" applyFont="1" applyAlignment="1">
      <alignment wrapText="1"/>
    </xf>
    <xf numFmtId="0" fontId="8" fillId="0" borderId="0" xfId="1"/>
    <xf numFmtId="0" fontId="8" fillId="0" borderId="0" xfId="1" quotePrefix="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1" fillId="0" borderId="17" xfId="0" applyFont="1" applyBorder="1"/>
    <xf numFmtId="0" fontId="1" fillId="0" borderId="19" xfId="0" applyFont="1" applyBorder="1"/>
    <xf numFmtId="0" fontId="0" fillId="0" borderId="20" xfId="0" applyBorder="1"/>
    <xf numFmtId="0" fontId="0" fillId="0" borderId="21" xfId="0" applyBorder="1"/>
    <xf numFmtId="0" fontId="0" fillId="0" borderId="22" xfId="0" applyBorder="1"/>
    <xf numFmtId="0" fontId="0" fillId="0" borderId="24" xfId="0" applyBorder="1"/>
    <xf numFmtId="0" fontId="0" fillId="0" borderId="23" xfId="0" applyBorder="1"/>
    <xf numFmtId="0" fontId="0" fillId="0" borderId="26" xfId="0" applyBorder="1"/>
    <xf numFmtId="0" fontId="0" fillId="0" borderId="27" xfId="0" applyBorder="1"/>
    <xf numFmtId="0" fontId="0" fillId="0" borderId="28" xfId="0" applyBorder="1"/>
    <xf numFmtId="0" fontId="0" fillId="0" borderId="25" xfId="0" applyBorder="1"/>
    <xf numFmtId="0" fontId="0" fillId="0" borderId="0" xfId="0"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70A6A-55E5-4B37-8CB8-18EFC163A7B0}">
  <dimension ref="A1:D22"/>
  <sheetViews>
    <sheetView topLeftCell="A18" workbookViewId="0">
      <selection activeCell="B4" sqref="B4"/>
    </sheetView>
  </sheetViews>
  <sheetFormatPr defaultRowHeight="14.5" x14ac:dyDescent="0.35"/>
  <cols>
    <col min="1" max="1" width="9.1796875" customWidth="1"/>
    <col min="2" max="2" width="106" style="25" customWidth="1"/>
    <col min="4" max="4" width="13.1796875" customWidth="1"/>
  </cols>
  <sheetData>
    <row r="1" spans="1:4" ht="18.5" x14ac:dyDescent="0.45">
      <c r="B1" s="27" t="s">
        <v>0</v>
      </c>
    </row>
    <row r="2" spans="1:4" x14ac:dyDescent="0.35">
      <c r="A2" t="s">
        <v>1</v>
      </c>
      <c r="D2" t="s">
        <v>2</v>
      </c>
    </row>
    <row r="3" spans="1:4" ht="16.5" customHeight="1" x14ac:dyDescent="0.35">
      <c r="B3" s="25" t="s">
        <v>3</v>
      </c>
      <c r="D3" s="28" t="s">
        <v>4</v>
      </c>
    </row>
    <row r="4" spans="1:4" x14ac:dyDescent="0.35">
      <c r="A4" t="s">
        <v>5</v>
      </c>
    </row>
    <row r="5" spans="1:4" x14ac:dyDescent="0.35">
      <c r="B5" s="25" t="s">
        <v>6</v>
      </c>
      <c r="D5" s="28" t="s">
        <v>7</v>
      </c>
    </row>
    <row r="6" spans="1:4" x14ac:dyDescent="0.35">
      <c r="B6" s="25" t="s">
        <v>8</v>
      </c>
    </row>
    <row r="7" spans="1:4" x14ac:dyDescent="0.35">
      <c r="B7" s="25" t="s">
        <v>9</v>
      </c>
      <c r="D7" s="28" t="s">
        <v>10</v>
      </c>
    </row>
    <row r="8" spans="1:4" x14ac:dyDescent="0.35">
      <c r="B8" s="25" t="s">
        <v>11</v>
      </c>
      <c r="D8" s="28" t="s">
        <v>12</v>
      </c>
    </row>
    <row r="9" spans="1:4" x14ac:dyDescent="0.35">
      <c r="A9" t="s">
        <v>13</v>
      </c>
    </row>
    <row r="10" spans="1:4" ht="29" x14ac:dyDescent="0.35">
      <c r="B10" s="25" t="s">
        <v>14</v>
      </c>
    </row>
    <row r="11" spans="1:4" x14ac:dyDescent="0.35">
      <c r="B11" s="25" t="s">
        <v>15</v>
      </c>
      <c r="D11" s="28" t="s">
        <v>16</v>
      </c>
    </row>
    <row r="12" spans="1:4" ht="29" x14ac:dyDescent="0.35">
      <c r="B12" s="25" t="s">
        <v>17</v>
      </c>
      <c r="D12" s="28" t="s">
        <v>18</v>
      </c>
    </row>
    <row r="13" spans="1:4" ht="29" x14ac:dyDescent="0.35">
      <c r="B13" s="25" t="s">
        <v>19</v>
      </c>
      <c r="D13" s="29" t="s">
        <v>20</v>
      </c>
    </row>
    <row r="14" spans="1:4" x14ac:dyDescent="0.35">
      <c r="B14" s="25" t="s">
        <v>21</v>
      </c>
      <c r="D14" s="28" t="s">
        <v>22</v>
      </c>
    </row>
    <row r="15" spans="1:4" ht="43.5" x14ac:dyDescent="0.35">
      <c r="B15" s="25" t="s">
        <v>23</v>
      </c>
      <c r="D15" s="29" t="s">
        <v>24</v>
      </c>
    </row>
    <row r="16" spans="1:4" x14ac:dyDescent="0.35">
      <c r="A16" t="s">
        <v>25</v>
      </c>
    </row>
    <row r="17" spans="1:4" ht="29" x14ac:dyDescent="0.35">
      <c r="B17" s="25" t="s">
        <v>26</v>
      </c>
    </row>
    <row r="18" spans="1:4" ht="29" x14ac:dyDescent="0.35">
      <c r="B18" s="25" t="s">
        <v>27</v>
      </c>
      <c r="D18" s="28" t="s">
        <v>28</v>
      </c>
    </row>
    <row r="19" spans="1:4" x14ac:dyDescent="0.35">
      <c r="A19" t="s">
        <v>29</v>
      </c>
    </row>
    <row r="20" spans="1:4" x14ac:dyDescent="0.35">
      <c r="B20" s="26" t="s">
        <v>30</v>
      </c>
    </row>
    <row r="21" spans="1:4" ht="30" customHeight="1" x14ac:dyDescent="0.35">
      <c r="B21" s="25" t="s">
        <v>31</v>
      </c>
      <c r="D21" s="28" t="s">
        <v>32</v>
      </c>
    </row>
    <row r="22" spans="1:4" ht="29" x14ac:dyDescent="0.35">
      <c r="B22" s="25" t="s">
        <v>33</v>
      </c>
      <c r="D22" s="28" t="s">
        <v>34</v>
      </c>
    </row>
  </sheetData>
  <hyperlinks>
    <hyperlink ref="D3" location="census!A1" display="census!A1" xr:uid="{87DF7F23-944A-44FB-868A-388B412F5AF2}"/>
    <hyperlink ref="D5" location="admin!A1" display="admin!A1" xr:uid="{C6AD0B4E-591F-4B65-9292-382D76B2BD47}"/>
    <hyperlink ref="D7" location="admin!S2" display="admin!S2" xr:uid="{4FCE7BE7-AD35-4677-AA4E-9BB2EB24D6E2}"/>
    <hyperlink ref="D8" location="admin!G2" display="admin!G2" xr:uid="{42A5D80D-7CC2-411D-8812-E07FC0212753}"/>
    <hyperlink ref="D11" location="hypercube!E2" display="hypercube!E2" xr:uid="{52A6A2EE-277A-4B69-AD2C-59E4560DAA41}"/>
    <hyperlink ref="D12" location="hypercube!F2" display="hypercube!F2" xr:uid="{BB776709-787D-4A5F-9EE1-CF65F5EDB768}"/>
    <hyperlink ref="D13" location="'admin-long(append)'!H2" display="admin-long(append)'!H2" xr:uid="{52D0092D-19D2-4420-BD35-49E5A3B40BD0}"/>
    <hyperlink ref="D14" location="hypercube!I2" display="hypercube!I2" xr:uid="{E872688D-9250-4C7F-9648-5A5EB8A9EB57}"/>
    <hyperlink ref="D15" location="'admin-long(append)'!I2" display="admin-long(append)'!I2" xr:uid="{38CEC13A-AE6A-4658-B73E-0C2178AE7948}"/>
    <hyperlink ref="D18" location="hypercube!L1" display="hypercube!L1" xr:uid="{04F533F8-EDDC-4E16-A14B-BE3FB3551197}"/>
    <hyperlink ref="D21" location="modelling!M1" display="modelling!M1" xr:uid="{EEE4D41F-F173-4BE5-89F4-63F01315E779}"/>
    <hyperlink ref="D22" location="hypercube!M2" display="hypercube!M2" xr:uid="{8FF9B8D3-41AD-488D-B471-6CEF06F9C4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5F59C-861F-44E8-BC9A-859EBA4D5E14}">
  <dimension ref="A1:E22"/>
  <sheetViews>
    <sheetView workbookViewId="0"/>
  </sheetViews>
  <sheetFormatPr defaultRowHeight="14.5" x14ac:dyDescent="0.35"/>
  <cols>
    <col min="5" max="5" width="9.1796875" style="1"/>
  </cols>
  <sheetData>
    <row r="1" spans="1:5" x14ac:dyDescent="0.35">
      <c r="A1" t="s">
        <v>35</v>
      </c>
      <c r="D1" t="s">
        <v>36</v>
      </c>
    </row>
    <row r="2" spans="1:5" x14ac:dyDescent="0.35">
      <c r="A2" s="11" t="s">
        <v>37</v>
      </c>
      <c r="B2" s="12" t="s">
        <v>38</v>
      </c>
      <c r="C2" s="12" t="s">
        <v>39</v>
      </c>
      <c r="D2" s="13" t="s">
        <v>40</v>
      </c>
      <c r="E2" s="14" t="s">
        <v>41</v>
      </c>
    </row>
    <row r="3" spans="1:5" x14ac:dyDescent="0.35">
      <c r="A3" s="2" t="s">
        <v>42</v>
      </c>
      <c r="B3" s="3" t="s">
        <v>43</v>
      </c>
      <c r="C3" s="3" t="s">
        <v>44</v>
      </c>
      <c r="D3" s="4">
        <v>1</v>
      </c>
      <c r="E3" s="1" t="str">
        <f>_xlfn.CONCAT(B3,D3,C3)</f>
        <v>f1London</v>
      </c>
    </row>
    <row r="4" spans="1:5" x14ac:dyDescent="0.35">
      <c r="A4" s="2" t="s">
        <v>45</v>
      </c>
      <c r="B4" s="3" t="s">
        <v>43</v>
      </c>
      <c r="C4" s="3" t="s">
        <v>44</v>
      </c>
      <c r="D4" s="4">
        <v>2</v>
      </c>
      <c r="E4" s="1" t="str">
        <f t="shared" ref="E4:E22" si="0">_xlfn.CONCAT(B4,D4,C4)</f>
        <v>f2London</v>
      </c>
    </row>
    <row r="5" spans="1:5" x14ac:dyDescent="0.35">
      <c r="A5" s="2" t="s">
        <v>46</v>
      </c>
      <c r="B5" s="3" t="s">
        <v>43</v>
      </c>
      <c r="C5" s="3" t="s">
        <v>44</v>
      </c>
      <c r="D5" s="4">
        <v>3</v>
      </c>
      <c r="E5" s="1" t="str">
        <f t="shared" si="0"/>
        <v>f3London</v>
      </c>
    </row>
    <row r="6" spans="1:5" x14ac:dyDescent="0.35">
      <c r="A6" s="2" t="s">
        <v>47</v>
      </c>
      <c r="B6" s="3" t="s">
        <v>43</v>
      </c>
      <c r="C6" s="3" t="s">
        <v>44</v>
      </c>
      <c r="D6" s="4">
        <v>1</v>
      </c>
      <c r="E6" s="1" t="str">
        <f t="shared" si="0"/>
        <v>f1London</v>
      </c>
    </row>
    <row r="7" spans="1:5" x14ac:dyDescent="0.35">
      <c r="A7" s="2" t="s">
        <v>48</v>
      </c>
      <c r="B7" s="3" t="s">
        <v>43</v>
      </c>
      <c r="C7" s="3" t="s">
        <v>44</v>
      </c>
      <c r="D7" s="4">
        <v>2</v>
      </c>
      <c r="E7" s="1" t="str">
        <f t="shared" si="0"/>
        <v>f2London</v>
      </c>
    </row>
    <row r="8" spans="1:5" x14ac:dyDescent="0.35">
      <c r="A8" s="2" t="s">
        <v>49</v>
      </c>
      <c r="B8" s="3" t="s">
        <v>43</v>
      </c>
      <c r="C8" s="3" t="s">
        <v>44</v>
      </c>
      <c r="D8" s="4">
        <v>2</v>
      </c>
      <c r="E8" s="1" t="str">
        <f t="shared" si="0"/>
        <v>f2London</v>
      </c>
    </row>
    <row r="9" spans="1:5" x14ac:dyDescent="0.35">
      <c r="A9" s="2" t="s">
        <v>50</v>
      </c>
      <c r="B9" s="3" t="s">
        <v>43</v>
      </c>
      <c r="C9" s="3" t="s">
        <v>51</v>
      </c>
      <c r="D9" s="4">
        <v>1</v>
      </c>
      <c r="E9" s="1" t="str">
        <f t="shared" si="0"/>
        <v>f1Soton</v>
      </c>
    </row>
    <row r="10" spans="1:5" x14ac:dyDescent="0.35">
      <c r="A10" s="2" t="s">
        <v>52</v>
      </c>
      <c r="B10" s="3" t="s">
        <v>43</v>
      </c>
      <c r="C10" s="3" t="s">
        <v>51</v>
      </c>
      <c r="D10" s="4">
        <v>2</v>
      </c>
      <c r="E10" s="1" t="str">
        <f t="shared" si="0"/>
        <v>f2Soton</v>
      </c>
    </row>
    <row r="11" spans="1:5" x14ac:dyDescent="0.35">
      <c r="A11" s="2" t="s">
        <v>53</v>
      </c>
      <c r="B11" s="3" t="s">
        <v>43</v>
      </c>
      <c r="C11" s="3" t="s">
        <v>51</v>
      </c>
      <c r="D11" s="4">
        <v>3</v>
      </c>
      <c r="E11" s="1" t="str">
        <f t="shared" si="0"/>
        <v>f3Soton</v>
      </c>
    </row>
    <row r="12" spans="1:5" x14ac:dyDescent="0.35">
      <c r="A12" s="2" t="s">
        <v>54</v>
      </c>
      <c r="B12" s="3" t="s">
        <v>43</v>
      </c>
      <c r="C12" s="3" t="s">
        <v>51</v>
      </c>
      <c r="D12" s="4">
        <v>3</v>
      </c>
      <c r="E12" s="1" t="str">
        <f t="shared" si="0"/>
        <v>f3Soton</v>
      </c>
    </row>
    <row r="13" spans="1:5" x14ac:dyDescent="0.35">
      <c r="A13" s="2" t="s">
        <v>55</v>
      </c>
      <c r="B13" s="3" t="s">
        <v>56</v>
      </c>
      <c r="C13" s="3" t="s">
        <v>44</v>
      </c>
      <c r="D13" s="4">
        <v>1</v>
      </c>
      <c r="E13" s="1" t="str">
        <f t="shared" si="0"/>
        <v>m1London</v>
      </c>
    </row>
    <row r="14" spans="1:5" x14ac:dyDescent="0.35">
      <c r="A14" s="2" t="s">
        <v>57</v>
      </c>
      <c r="B14" s="3" t="s">
        <v>56</v>
      </c>
      <c r="C14" s="3" t="s">
        <v>44</v>
      </c>
      <c r="D14" s="4">
        <v>2</v>
      </c>
      <c r="E14" s="1" t="str">
        <f t="shared" si="0"/>
        <v>m2London</v>
      </c>
    </row>
    <row r="15" spans="1:5" x14ac:dyDescent="0.35">
      <c r="A15" s="2" t="s">
        <v>58</v>
      </c>
      <c r="B15" s="3" t="s">
        <v>56</v>
      </c>
      <c r="C15" s="3" t="s">
        <v>44</v>
      </c>
      <c r="D15" s="4">
        <v>3</v>
      </c>
      <c r="E15" s="1" t="str">
        <f t="shared" si="0"/>
        <v>m3London</v>
      </c>
    </row>
    <row r="16" spans="1:5" x14ac:dyDescent="0.35">
      <c r="A16" s="2" t="s">
        <v>59</v>
      </c>
      <c r="B16" s="3" t="s">
        <v>56</v>
      </c>
      <c r="C16" s="3" t="s">
        <v>44</v>
      </c>
      <c r="D16" s="4">
        <v>1</v>
      </c>
      <c r="E16" s="1" t="str">
        <f t="shared" si="0"/>
        <v>m1London</v>
      </c>
    </row>
    <row r="17" spans="1:5" x14ac:dyDescent="0.35">
      <c r="A17" s="2" t="s">
        <v>60</v>
      </c>
      <c r="B17" s="3" t="s">
        <v>56</v>
      </c>
      <c r="C17" s="3" t="s">
        <v>44</v>
      </c>
      <c r="D17" s="4">
        <v>2</v>
      </c>
      <c r="E17" s="1" t="str">
        <f t="shared" si="0"/>
        <v>m2London</v>
      </c>
    </row>
    <row r="18" spans="1:5" x14ac:dyDescent="0.35">
      <c r="A18" s="2" t="s">
        <v>61</v>
      </c>
      <c r="B18" s="3" t="s">
        <v>56</v>
      </c>
      <c r="C18" s="3" t="s">
        <v>44</v>
      </c>
      <c r="D18" s="4">
        <v>3</v>
      </c>
      <c r="E18" s="1" t="str">
        <f t="shared" si="0"/>
        <v>m3London</v>
      </c>
    </row>
    <row r="19" spans="1:5" x14ac:dyDescent="0.35">
      <c r="A19" s="2" t="s">
        <v>62</v>
      </c>
      <c r="B19" s="3" t="s">
        <v>56</v>
      </c>
      <c r="C19" s="3" t="s">
        <v>44</v>
      </c>
      <c r="D19" s="4">
        <v>2</v>
      </c>
      <c r="E19" s="1" t="str">
        <f t="shared" si="0"/>
        <v>m2London</v>
      </c>
    </row>
    <row r="20" spans="1:5" x14ac:dyDescent="0.35">
      <c r="A20" s="2" t="s">
        <v>63</v>
      </c>
      <c r="B20" s="3" t="s">
        <v>56</v>
      </c>
      <c r="C20" s="3" t="s">
        <v>51</v>
      </c>
      <c r="D20" s="4">
        <v>1</v>
      </c>
      <c r="E20" s="1" t="str">
        <f t="shared" si="0"/>
        <v>m1Soton</v>
      </c>
    </row>
    <row r="21" spans="1:5" x14ac:dyDescent="0.35">
      <c r="A21" s="2" t="s">
        <v>64</v>
      </c>
      <c r="B21" s="3" t="s">
        <v>56</v>
      </c>
      <c r="C21" s="3" t="s">
        <v>51</v>
      </c>
      <c r="D21" s="4">
        <v>2</v>
      </c>
      <c r="E21" s="1" t="str">
        <f t="shared" si="0"/>
        <v>m2Soton</v>
      </c>
    </row>
    <row r="22" spans="1:5" x14ac:dyDescent="0.35">
      <c r="A22" s="5" t="s">
        <v>65</v>
      </c>
      <c r="B22" s="6" t="s">
        <v>56</v>
      </c>
      <c r="C22" s="6" t="s">
        <v>51</v>
      </c>
      <c r="D22" s="7">
        <v>3</v>
      </c>
      <c r="E22" s="1" t="str">
        <f t="shared" si="0"/>
        <v>m3Soton</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801B8-086A-4E83-A2E2-0C70E69C6F2C}">
  <dimension ref="A1:X22"/>
  <sheetViews>
    <sheetView workbookViewId="0">
      <selection activeCell="L31" sqref="L31"/>
    </sheetView>
  </sheetViews>
  <sheetFormatPr defaultColWidth="6.54296875" defaultRowHeight="14.5" x14ac:dyDescent="0.35"/>
  <cols>
    <col min="19" max="19" width="13.81640625" customWidth="1"/>
    <col min="21" max="21" width="7.7265625" customWidth="1"/>
    <col min="23" max="23" width="9.1796875" customWidth="1"/>
    <col min="24" max="24" width="10.81640625" style="1" customWidth="1"/>
    <col min="25" max="25" width="18.26953125" customWidth="1"/>
    <col min="26" max="26" width="31.54296875" customWidth="1"/>
    <col min="27" max="28" width="31.7265625" customWidth="1"/>
    <col min="29" max="29" width="14.81640625" customWidth="1"/>
  </cols>
  <sheetData>
    <row r="1" spans="1:16" x14ac:dyDescent="0.35">
      <c r="A1" t="s">
        <v>66</v>
      </c>
      <c r="D1" t="s">
        <v>67</v>
      </c>
      <c r="G1" t="s">
        <v>68</v>
      </c>
      <c r="J1" t="s">
        <v>69</v>
      </c>
      <c r="M1" t="s">
        <v>70</v>
      </c>
      <c r="P1" t="s">
        <v>71</v>
      </c>
    </row>
    <row r="2" spans="1:16" s="6" customFormat="1" x14ac:dyDescent="0.35">
      <c r="A2" s="11" t="s">
        <v>37</v>
      </c>
      <c r="B2" s="12" t="s">
        <v>38</v>
      </c>
      <c r="C2" s="12" t="s">
        <v>39</v>
      </c>
      <c r="D2" s="13" t="s">
        <v>40</v>
      </c>
      <c r="G2" s="11" t="s">
        <v>37</v>
      </c>
      <c r="H2" s="12" t="s">
        <v>38</v>
      </c>
      <c r="I2" s="12" t="s">
        <v>39</v>
      </c>
      <c r="J2" s="13" t="s">
        <v>40</v>
      </c>
      <c r="M2" s="11" t="s">
        <v>37</v>
      </c>
      <c r="N2" s="12" t="s">
        <v>38</v>
      </c>
      <c r="O2" s="12" t="s">
        <v>39</v>
      </c>
      <c r="P2" s="13" t="s">
        <v>40</v>
      </c>
    </row>
    <row r="3" spans="1:16" x14ac:dyDescent="0.35">
      <c r="A3" s="2" t="s">
        <v>42</v>
      </c>
      <c r="B3" s="3" t="s">
        <v>43</v>
      </c>
      <c r="C3" s="3" t="s">
        <v>44</v>
      </c>
      <c r="D3" s="4">
        <v>1</v>
      </c>
      <c r="G3" s="2"/>
      <c r="H3" s="3"/>
      <c r="I3" s="3"/>
      <c r="J3" s="4"/>
      <c r="M3" s="2" t="s">
        <v>42</v>
      </c>
      <c r="N3" s="3" t="s">
        <v>43</v>
      </c>
      <c r="O3" s="3" t="s">
        <v>44</v>
      </c>
      <c r="P3" s="4">
        <v>1</v>
      </c>
    </row>
    <row r="4" spans="1:16" x14ac:dyDescent="0.35">
      <c r="A4" s="2"/>
      <c r="B4" s="3"/>
      <c r="C4" s="3"/>
      <c r="D4" s="4"/>
      <c r="G4" s="2"/>
      <c r="H4" s="3"/>
      <c r="I4" s="3"/>
      <c r="J4" s="4"/>
      <c r="M4" s="2"/>
      <c r="N4" s="3"/>
      <c r="O4" s="3"/>
      <c r="P4" s="4"/>
    </row>
    <row r="5" spans="1:16" x14ac:dyDescent="0.35">
      <c r="A5" s="2"/>
      <c r="B5" s="3"/>
      <c r="C5" s="3"/>
      <c r="D5" s="4"/>
      <c r="G5" s="2" t="s">
        <v>46</v>
      </c>
      <c r="H5" s="3" t="s">
        <v>43</v>
      </c>
      <c r="I5" s="3" t="s">
        <v>44</v>
      </c>
      <c r="J5" s="4">
        <v>3</v>
      </c>
      <c r="M5" s="2" t="s">
        <v>46</v>
      </c>
      <c r="N5" s="3" t="s">
        <v>43</v>
      </c>
      <c r="O5" s="3" t="s">
        <v>44</v>
      </c>
      <c r="P5" s="4">
        <v>3</v>
      </c>
    </row>
    <row r="6" spans="1:16" x14ac:dyDescent="0.35">
      <c r="A6" s="2" t="s">
        <v>47</v>
      </c>
      <c r="B6" s="3" t="s">
        <v>43</v>
      </c>
      <c r="C6" s="3" t="s">
        <v>44</v>
      </c>
      <c r="D6" s="4">
        <v>1</v>
      </c>
      <c r="G6" s="2" t="s">
        <v>47</v>
      </c>
      <c r="H6" s="8" t="s">
        <v>56</v>
      </c>
      <c r="I6" s="3" t="s">
        <v>44</v>
      </c>
      <c r="J6" s="4">
        <v>1</v>
      </c>
      <c r="M6" s="2" t="s">
        <v>47</v>
      </c>
      <c r="N6" s="3" t="s">
        <v>43</v>
      </c>
      <c r="O6" s="3" t="s">
        <v>44</v>
      </c>
      <c r="P6" s="4">
        <v>1</v>
      </c>
    </row>
    <row r="7" spans="1:16" x14ac:dyDescent="0.35">
      <c r="A7" s="2"/>
      <c r="B7" s="3"/>
      <c r="C7" s="3"/>
      <c r="D7" s="4"/>
      <c r="G7" s="2" t="s">
        <v>48</v>
      </c>
      <c r="H7" s="3" t="s">
        <v>43</v>
      </c>
      <c r="I7" s="3" t="s">
        <v>44</v>
      </c>
      <c r="J7" s="4">
        <v>2</v>
      </c>
      <c r="M7" s="10" t="s">
        <v>64</v>
      </c>
      <c r="N7" s="3" t="s">
        <v>43</v>
      </c>
      <c r="O7" s="8" t="s">
        <v>51</v>
      </c>
      <c r="P7" s="4">
        <v>2</v>
      </c>
    </row>
    <row r="8" spans="1:16" x14ac:dyDescent="0.35">
      <c r="A8" s="2"/>
      <c r="B8" s="3"/>
      <c r="C8" s="3"/>
      <c r="D8" s="4"/>
      <c r="G8" s="2" t="s">
        <v>49</v>
      </c>
      <c r="H8" s="3" t="s">
        <v>43</v>
      </c>
      <c r="I8" s="3" t="s">
        <v>44</v>
      </c>
      <c r="J8" s="9">
        <v>3</v>
      </c>
      <c r="M8" s="2" t="s">
        <v>49</v>
      </c>
      <c r="N8" s="3" t="s">
        <v>43</v>
      </c>
      <c r="O8" s="3" t="s">
        <v>44</v>
      </c>
      <c r="P8" s="4">
        <v>2</v>
      </c>
    </row>
    <row r="9" spans="1:16" x14ac:dyDescent="0.35">
      <c r="A9" s="2" t="s">
        <v>50</v>
      </c>
      <c r="B9" s="3" t="s">
        <v>43</v>
      </c>
      <c r="C9" s="3" t="s">
        <v>51</v>
      </c>
      <c r="D9" s="4">
        <v>1</v>
      </c>
      <c r="G9" s="2"/>
      <c r="H9" s="3"/>
      <c r="I9" s="3"/>
      <c r="J9" s="4"/>
      <c r="M9" s="2" t="s">
        <v>50</v>
      </c>
      <c r="N9" s="3" t="s">
        <v>43</v>
      </c>
      <c r="O9" s="3" t="s">
        <v>51</v>
      </c>
      <c r="P9" s="4">
        <v>1</v>
      </c>
    </row>
    <row r="10" spans="1:16" x14ac:dyDescent="0.35">
      <c r="A10" s="2"/>
      <c r="B10" s="3"/>
      <c r="C10" s="3"/>
      <c r="D10" s="4"/>
      <c r="G10" s="2"/>
      <c r="H10" s="3"/>
      <c r="I10" s="3"/>
      <c r="J10" s="4"/>
      <c r="M10" s="2"/>
      <c r="N10" s="3"/>
      <c r="O10" s="3"/>
      <c r="P10" s="4"/>
    </row>
    <row r="11" spans="1:16" x14ac:dyDescent="0.35">
      <c r="A11" s="2"/>
      <c r="B11" s="3"/>
      <c r="C11" s="3"/>
      <c r="D11" s="4"/>
      <c r="G11" s="2" t="s">
        <v>53</v>
      </c>
      <c r="H11" s="3" t="s">
        <v>43</v>
      </c>
      <c r="I11" s="3" t="s">
        <v>51</v>
      </c>
      <c r="J11" s="4">
        <v>3</v>
      </c>
      <c r="M11" s="2" t="s">
        <v>53</v>
      </c>
      <c r="N11" s="3" t="s">
        <v>43</v>
      </c>
      <c r="O11" s="8" t="s">
        <v>44</v>
      </c>
      <c r="P11" s="4">
        <v>3</v>
      </c>
    </row>
    <row r="12" spans="1:16" x14ac:dyDescent="0.35">
      <c r="A12" s="2"/>
      <c r="B12" s="3"/>
      <c r="C12" s="3"/>
      <c r="D12" s="4"/>
      <c r="G12" s="2" t="s">
        <v>54</v>
      </c>
      <c r="H12" s="3" t="s">
        <v>43</v>
      </c>
      <c r="I12" s="3" t="s">
        <v>51</v>
      </c>
      <c r="J12" s="4">
        <v>3</v>
      </c>
      <c r="M12" s="2" t="s">
        <v>54</v>
      </c>
      <c r="N12" s="3" t="s">
        <v>43</v>
      </c>
      <c r="O12" s="3" t="s">
        <v>51</v>
      </c>
      <c r="P12" s="4">
        <v>3</v>
      </c>
    </row>
    <row r="13" spans="1:16" x14ac:dyDescent="0.35">
      <c r="A13" s="2" t="s">
        <v>55</v>
      </c>
      <c r="B13" s="3" t="s">
        <v>56</v>
      </c>
      <c r="C13" s="3" t="s">
        <v>44</v>
      </c>
      <c r="D13" s="4">
        <v>1</v>
      </c>
      <c r="G13" s="10" t="s">
        <v>72</v>
      </c>
      <c r="H13" s="3" t="s">
        <v>56</v>
      </c>
      <c r="I13" s="3" t="s">
        <v>44</v>
      </c>
      <c r="J13" s="4">
        <v>1</v>
      </c>
      <c r="M13" s="2" t="s">
        <v>55</v>
      </c>
      <c r="N13" s="3" t="s">
        <v>56</v>
      </c>
      <c r="O13" s="3" t="s">
        <v>44</v>
      </c>
      <c r="P13" s="4">
        <v>1</v>
      </c>
    </row>
    <row r="14" spans="1:16" x14ac:dyDescent="0.35">
      <c r="A14" s="2"/>
      <c r="B14" s="3"/>
      <c r="C14" s="3"/>
      <c r="D14" s="4"/>
      <c r="G14" s="2"/>
      <c r="H14" s="3"/>
      <c r="I14" s="3"/>
      <c r="J14" s="4"/>
      <c r="M14" s="2" t="s">
        <v>57</v>
      </c>
      <c r="N14" s="3" t="s">
        <v>56</v>
      </c>
      <c r="O14" s="3" t="s">
        <v>44</v>
      </c>
      <c r="P14" s="4">
        <v>2</v>
      </c>
    </row>
    <row r="15" spans="1:16" x14ac:dyDescent="0.35">
      <c r="A15" s="2"/>
      <c r="B15" s="3"/>
      <c r="C15" s="3"/>
      <c r="D15" s="4"/>
      <c r="G15" s="2" t="s">
        <v>58</v>
      </c>
      <c r="H15" s="3" t="s">
        <v>56</v>
      </c>
      <c r="I15" s="3" t="s">
        <v>44</v>
      </c>
      <c r="J15" s="4">
        <v>3</v>
      </c>
      <c r="M15" s="2" t="s">
        <v>58</v>
      </c>
      <c r="N15" s="3" t="s">
        <v>56</v>
      </c>
      <c r="O15" s="3" t="s">
        <v>44</v>
      </c>
      <c r="P15" s="4">
        <v>3</v>
      </c>
    </row>
    <row r="16" spans="1:16" x14ac:dyDescent="0.35">
      <c r="A16" s="2" t="s">
        <v>59</v>
      </c>
      <c r="B16" s="3" t="s">
        <v>56</v>
      </c>
      <c r="C16" s="3" t="s">
        <v>44</v>
      </c>
      <c r="D16" s="4">
        <v>1</v>
      </c>
      <c r="G16" s="2" t="s">
        <v>59</v>
      </c>
      <c r="H16" s="3" t="s">
        <v>56</v>
      </c>
      <c r="I16" s="3" t="s">
        <v>44</v>
      </c>
      <c r="J16" s="4">
        <v>1</v>
      </c>
      <c r="M16" s="2" t="s">
        <v>59</v>
      </c>
      <c r="N16" s="3" t="s">
        <v>56</v>
      </c>
      <c r="O16" s="8" t="s">
        <v>51</v>
      </c>
      <c r="P16" s="4">
        <v>1</v>
      </c>
    </row>
    <row r="17" spans="1:16" x14ac:dyDescent="0.35">
      <c r="A17" s="2"/>
      <c r="B17" s="3"/>
      <c r="C17" s="3"/>
      <c r="D17" s="4"/>
      <c r="G17" s="2" t="s">
        <v>60</v>
      </c>
      <c r="H17" s="3" t="s">
        <v>56</v>
      </c>
      <c r="I17" s="3" t="s">
        <v>44</v>
      </c>
      <c r="J17" s="4">
        <v>2</v>
      </c>
      <c r="M17" s="2" t="s">
        <v>60</v>
      </c>
      <c r="N17" s="3" t="s">
        <v>56</v>
      </c>
      <c r="O17" s="3" t="s">
        <v>44</v>
      </c>
      <c r="P17" s="4">
        <v>2</v>
      </c>
    </row>
    <row r="18" spans="1:16" x14ac:dyDescent="0.35">
      <c r="A18" s="2"/>
      <c r="B18" s="3"/>
      <c r="C18" s="3"/>
      <c r="D18" s="4"/>
      <c r="G18" s="2"/>
      <c r="H18" s="3"/>
      <c r="I18" s="3"/>
      <c r="J18" s="4"/>
      <c r="M18" s="2" t="s">
        <v>61</v>
      </c>
      <c r="N18" s="3" t="s">
        <v>56</v>
      </c>
      <c r="O18" s="3" t="s">
        <v>44</v>
      </c>
      <c r="P18" s="9">
        <v>2</v>
      </c>
    </row>
    <row r="19" spans="1:16" x14ac:dyDescent="0.35">
      <c r="A19" s="2"/>
      <c r="B19" s="3"/>
      <c r="C19" s="3"/>
      <c r="D19" s="4"/>
      <c r="G19" s="2" t="s">
        <v>62</v>
      </c>
      <c r="H19" s="3" t="s">
        <v>56</v>
      </c>
      <c r="I19" s="3" t="s">
        <v>44</v>
      </c>
      <c r="J19" s="4">
        <v>2</v>
      </c>
      <c r="M19" s="10" t="s">
        <v>73</v>
      </c>
      <c r="N19" s="3" t="s">
        <v>56</v>
      </c>
      <c r="O19" s="3" t="s">
        <v>44</v>
      </c>
      <c r="P19" s="4">
        <v>2</v>
      </c>
    </row>
    <row r="20" spans="1:16" x14ac:dyDescent="0.35">
      <c r="A20" s="5" t="s">
        <v>63</v>
      </c>
      <c r="B20" s="6" t="s">
        <v>56</v>
      </c>
      <c r="C20" s="6" t="s">
        <v>51</v>
      </c>
      <c r="D20" s="7">
        <v>1</v>
      </c>
      <c r="G20" s="2"/>
      <c r="H20" s="3"/>
      <c r="I20" s="3"/>
      <c r="J20" s="4"/>
      <c r="M20" s="2" t="s">
        <v>63</v>
      </c>
      <c r="N20" s="3" t="s">
        <v>56</v>
      </c>
      <c r="O20" s="3" t="s">
        <v>51</v>
      </c>
      <c r="P20" s="4">
        <v>1</v>
      </c>
    </row>
    <row r="21" spans="1:16" x14ac:dyDescent="0.35">
      <c r="G21" s="2" t="s">
        <v>64</v>
      </c>
      <c r="H21" s="3" t="s">
        <v>56</v>
      </c>
      <c r="I21" s="3" t="s">
        <v>51</v>
      </c>
      <c r="J21" s="4">
        <v>2</v>
      </c>
      <c r="M21" s="2"/>
      <c r="N21" s="3"/>
      <c r="O21" s="3"/>
      <c r="P21" s="4"/>
    </row>
    <row r="22" spans="1:16" x14ac:dyDescent="0.35">
      <c r="G22" s="5" t="s">
        <v>65</v>
      </c>
      <c r="H22" s="6" t="s">
        <v>56</v>
      </c>
      <c r="I22" s="6" t="s">
        <v>51</v>
      </c>
      <c r="J22" s="7">
        <v>3</v>
      </c>
      <c r="M22" s="5" t="s">
        <v>65</v>
      </c>
      <c r="N22" s="6" t="s">
        <v>56</v>
      </c>
      <c r="O22" s="6" t="s">
        <v>51</v>
      </c>
      <c r="P22" s="7">
        <v>3</v>
      </c>
    </row>
  </sheetData>
  <sortState xmlns:xlrd2="http://schemas.microsoft.com/office/spreadsheetml/2017/richdata2" ref="S3:W38">
    <sortCondition ref="S3:S38"/>
    <sortCondition ref="T3:T38"/>
    <sortCondition ref="U3:U38"/>
    <sortCondition ref="V3:V38"/>
    <sortCondition ref="W3:W38"/>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0B82-8A4A-4685-84F8-45D16EF15E6F}">
  <dimension ref="A1:I41"/>
  <sheetViews>
    <sheetView workbookViewId="0">
      <selection activeCell="I3" sqref="I3"/>
    </sheetView>
  </sheetViews>
  <sheetFormatPr defaultRowHeight="14.5" x14ac:dyDescent="0.35"/>
  <cols>
    <col min="7" max="7" width="30.453125" bestFit="1" customWidth="1"/>
    <col min="8" max="8" width="20.453125" customWidth="1"/>
    <col min="9" max="9" width="27.54296875" customWidth="1"/>
  </cols>
  <sheetData>
    <row r="1" spans="1:9" ht="31.5" customHeight="1" x14ac:dyDescent="0.35">
      <c r="A1" s="47" t="s">
        <v>74</v>
      </c>
      <c r="F1" s="1"/>
    </row>
    <row r="2" spans="1:9" x14ac:dyDescent="0.35">
      <c r="A2" s="11" t="s">
        <v>75</v>
      </c>
      <c r="B2" s="12" t="s">
        <v>38</v>
      </c>
      <c r="C2" s="12" t="s">
        <v>39</v>
      </c>
      <c r="D2" s="13" t="s">
        <v>40</v>
      </c>
      <c r="E2" s="6" t="s">
        <v>76</v>
      </c>
      <c r="F2" s="14" t="s">
        <v>77</v>
      </c>
      <c r="G2" s="6" t="s">
        <v>78</v>
      </c>
      <c r="H2" s="24" t="s">
        <v>79</v>
      </c>
      <c r="I2" s="24" t="s">
        <v>80</v>
      </c>
    </row>
    <row r="3" spans="1:9" x14ac:dyDescent="0.35">
      <c r="A3" s="2" t="s">
        <v>42</v>
      </c>
      <c r="B3" s="3" t="s">
        <v>43</v>
      </c>
      <c r="C3" s="3" t="s">
        <v>44</v>
      </c>
      <c r="D3" s="4">
        <v>1</v>
      </c>
      <c r="E3" s="15" t="s">
        <v>81</v>
      </c>
      <c r="F3" s="1" t="str">
        <f>_xlfn.CONCAT(B3,D3,C3)</f>
        <v>f1London</v>
      </c>
      <c r="G3">
        <f>1/COUNTIF(A$3:A$38,"="&amp;A3)</f>
        <v>0.5</v>
      </c>
      <c r="H3">
        <f>VLOOKUP(F3,hypercube!D$3:G$14,4,FALSE)</f>
        <v>0.5</v>
      </c>
      <c r="I3">
        <f>VLOOKUP(F3,hypercube!D$3:J$14,7, FALSE)*G3</f>
        <v>0.60000000000000009</v>
      </c>
    </row>
    <row r="4" spans="1:9" x14ac:dyDescent="0.35">
      <c r="A4" s="2" t="s">
        <v>42</v>
      </c>
      <c r="B4" s="3" t="s">
        <v>43</v>
      </c>
      <c r="C4" s="3" t="s">
        <v>44</v>
      </c>
      <c r="D4" s="4">
        <v>1</v>
      </c>
      <c r="E4" s="15" t="s">
        <v>82</v>
      </c>
      <c r="F4" s="1" t="str">
        <f t="shared" ref="F4:F38" si="0">_xlfn.CONCAT(B4,D4,C4)</f>
        <v>f1London</v>
      </c>
      <c r="G4">
        <f>1/COUNTIF(A$3:A$38,"="&amp;A4)</f>
        <v>0.5</v>
      </c>
      <c r="H4">
        <f>VLOOKUP(F4,hypercube!D$3:G$14,4,FALSE)</f>
        <v>0.5</v>
      </c>
      <c r="I4">
        <f>VLOOKUP(F4,hypercube!D$3:J$14,7, FALSE)*G4</f>
        <v>0.60000000000000009</v>
      </c>
    </row>
    <row r="5" spans="1:9" x14ac:dyDescent="0.35">
      <c r="A5" s="2" t="s">
        <v>46</v>
      </c>
      <c r="B5" s="3" t="s">
        <v>43</v>
      </c>
      <c r="C5" s="3" t="s">
        <v>44</v>
      </c>
      <c r="D5" s="4">
        <v>3</v>
      </c>
      <c r="E5" s="15" t="s">
        <v>82</v>
      </c>
      <c r="F5" s="1" t="str">
        <f t="shared" si="0"/>
        <v>f3London</v>
      </c>
      <c r="G5">
        <f t="shared" ref="G5:G38" si="1">1/COUNTIF(A$3:A$38,"="&amp;A5)</f>
        <v>0.5</v>
      </c>
      <c r="H5">
        <f>VLOOKUP(F5,hypercube!D$3:G$14,4,FALSE)</f>
        <v>0.25</v>
      </c>
      <c r="I5">
        <f>VLOOKUP(F5,hypercube!D$3:J$14,7, FALSE)*G5</f>
        <v>0.25</v>
      </c>
    </row>
    <row r="6" spans="1:9" x14ac:dyDescent="0.35">
      <c r="A6" s="2" t="s">
        <v>46</v>
      </c>
      <c r="B6" s="3" t="s">
        <v>43</v>
      </c>
      <c r="C6" s="3" t="s">
        <v>44</v>
      </c>
      <c r="D6" s="4">
        <v>3</v>
      </c>
      <c r="E6" s="15" t="s">
        <v>82</v>
      </c>
      <c r="F6" s="1" t="str">
        <f t="shared" si="0"/>
        <v>f3London</v>
      </c>
      <c r="G6">
        <f t="shared" si="1"/>
        <v>0.5</v>
      </c>
      <c r="H6">
        <f>VLOOKUP(F6,hypercube!D$3:G$14,4,FALSE)</f>
        <v>0.25</v>
      </c>
      <c r="I6">
        <f>VLOOKUP(F6,hypercube!D$3:J$14,7, FALSE)*G6</f>
        <v>0.25</v>
      </c>
    </row>
    <row r="7" spans="1:9" x14ac:dyDescent="0.35">
      <c r="A7" s="2" t="s">
        <v>47</v>
      </c>
      <c r="B7" s="3" t="s">
        <v>43</v>
      </c>
      <c r="C7" s="3" t="s">
        <v>44</v>
      </c>
      <c r="D7" s="4">
        <v>1</v>
      </c>
      <c r="E7" s="15" t="s">
        <v>81</v>
      </c>
      <c r="F7" s="1" t="str">
        <f t="shared" si="0"/>
        <v>f1London</v>
      </c>
      <c r="G7">
        <f t="shared" si="1"/>
        <v>0.33333333333333331</v>
      </c>
      <c r="H7">
        <f>VLOOKUP(F7,hypercube!D$3:G$14,4,FALSE)</f>
        <v>0.5</v>
      </c>
      <c r="I7">
        <f>VLOOKUP(F7,hypercube!D$3:J$14,7, FALSE)*G7</f>
        <v>0.4</v>
      </c>
    </row>
    <row r="8" spans="1:9" x14ac:dyDescent="0.35">
      <c r="A8" s="2" t="s">
        <v>47</v>
      </c>
      <c r="B8" s="3" t="s">
        <v>43</v>
      </c>
      <c r="C8" s="3" t="s">
        <v>44</v>
      </c>
      <c r="D8" s="4">
        <v>1</v>
      </c>
      <c r="E8" s="15" t="s">
        <v>82</v>
      </c>
      <c r="F8" s="1" t="str">
        <f t="shared" si="0"/>
        <v>f1London</v>
      </c>
      <c r="G8">
        <f t="shared" si="1"/>
        <v>0.33333333333333331</v>
      </c>
      <c r="H8">
        <f>VLOOKUP(F8,hypercube!D$3:G$14,4,FALSE)</f>
        <v>0.5</v>
      </c>
      <c r="I8">
        <f>VLOOKUP(F8,hypercube!D$3:J$14,7, FALSE)*G8</f>
        <v>0.4</v>
      </c>
    </row>
    <row r="9" spans="1:9" x14ac:dyDescent="0.35">
      <c r="A9" s="2" t="s">
        <v>47</v>
      </c>
      <c r="B9" s="8" t="s">
        <v>56</v>
      </c>
      <c r="C9" s="3" t="s">
        <v>44</v>
      </c>
      <c r="D9" s="4">
        <v>1</v>
      </c>
      <c r="E9" s="3" t="s">
        <v>83</v>
      </c>
      <c r="F9" s="1" t="str">
        <f t="shared" si="0"/>
        <v>m1London</v>
      </c>
      <c r="G9">
        <f t="shared" si="1"/>
        <v>0.33333333333333331</v>
      </c>
      <c r="H9">
        <f>VLOOKUP(F9,hypercube!D$3:G$14,4,FALSE)</f>
        <v>0.33333333333333331</v>
      </c>
      <c r="I9">
        <f>VLOOKUP(F9,hypercube!D$3:J$14,7, FALSE)*G9</f>
        <v>0.22222222222222221</v>
      </c>
    </row>
    <row r="10" spans="1:9" x14ac:dyDescent="0.35">
      <c r="A10" s="2" t="s">
        <v>48</v>
      </c>
      <c r="B10" s="3" t="s">
        <v>43</v>
      </c>
      <c r="C10" s="3" t="s">
        <v>44</v>
      </c>
      <c r="D10" s="4">
        <v>2</v>
      </c>
      <c r="E10" s="3" t="s">
        <v>83</v>
      </c>
      <c r="F10" s="1" t="str">
        <f t="shared" si="0"/>
        <v>f2London</v>
      </c>
      <c r="G10">
        <f t="shared" si="1"/>
        <v>1</v>
      </c>
      <c r="H10">
        <f>VLOOKUP(F10,hypercube!D$3:G$14,4,FALSE)</f>
        <v>1.5</v>
      </c>
      <c r="I10">
        <f>VLOOKUP(F10,hypercube!D$3:J$14,7, FALSE)*G10</f>
        <v>2</v>
      </c>
    </row>
    <row r="11" spans="1:9" x14ac:dyDescent="0.35">
      <c r="A11" s="2" t="s">
        <v>49</v>
      </c>
      <c r="B11" s="3" t="s">
        <v>43</v>
      </c>
      <c r="C11" s="3" t="s">
        <v>44</v>
      </c>
      <c r="D11" s="4">
        <v>2</v>
      </c>
      <c r="E11" s="15" t="s">
        <v>82</v>
      </c>
      <c r="F11" s="1" t="str">
        <f t="shared" si="0"/>
        <v>f2London</v>
      </c>
      <c r="G11">
        <f t="shared" si="1"/>
        <v>0.5</v>
      </c>
      <c r="H11">
        <f>VLOOKUP(F11,hypercube!D$3:G$14,4,FALSE)</f>
        <v>1.5</v>
      </c>
      <c r="I11">
        <f>VLOOKUP(F11,hypercube!D$3:J$14,7, FALSE)*G11</f>
        <v>1</v>
      </c>
    </row>
    <row r="12" spans="1:9" x14ac:dyDescent="0.35">
      <c r="A12" s="2" t="s">
        <v>49</v>
      </c>
      <c r="B12" s="3" t="s">
        <v>43</v>
      </c>
      <c r="C12" s="3" t="s">
        <v>44</v>
      </c>
      <c r="D12" s="9">
        <v>3</v>
      </c>
      <c r="E12" s="3" t="s">
        <v>83</v>
      </c>
      <c r="F12" s="1" t="str">
        <f t="shared" si="0"/>
        <v>f3London</v>
      </c>
      <c r="G12">
        <f t="shared" si="1"/>
        <v>0.5</v>
      </c>
      <c r="H12">
        <f>VLOOKUP(F12,hypercube!D$3:G$14,4,FALSE)</f>
        <v>0.25</v>
      </c>
      <c r="I12">
        <f>VLOOKUP(F12,hypercube!D$3:J$14,7, FALSE)*G12</f>
        <v>0.25</v>
      </c>
    </row>
    <row r="13" spans="1:9" x14ac:dyDescent="0.35">
      <c r="A13" s="2" t="s">
        <v>50</v>
      </c>
      <c r="B13" s="3" t="s">
        <v>43</v>
      </c>
      <c r="C13" s="3" t="s">
        <v>51</v>
      </c>
      <c r="D13" s="4">
        <v>1</v>
      </c>
      <c r="E13" s="15" t="s">
        <v>81</v>
      </c>
      <c r="F13" s="1" t="str">
        <f t="shared" si="0"/>
        <v>f1Soton</v>
      </c>
      <c r="G13">
        <f t="shared" si="1"/>
        <v>0.5</v>
      </c>
      <c r="H13">
        <f>VLOOKUP(F13,hypercube!D$3:G$14,4,FALSE)</f>
        <v>0.5</v>
      </c>
      <c r="I13">
        <f>VLOOKUP(F13,hypercube!D$3:J$14,7, FALSE)*G13</f>
        <v>0.5</v>
      </c>
    </row>
    <row r="14" spans="1:9" x14ac:dyDescent="0.35">
      <c r="A14" s="2" t="s">
        <v>50</v>
      </c>
      <c r="B14" s="3" t="s">
        <v>43</v>
      </c>
      <c r="C14" s="3" t="s">
        <v>51</v>
      </c>
      <c r="D14" s="4">
        <v>1</v>
      </c>
      <c r="E14" s="15" t="s">
        <v>82</v>
      </c>
      <c r="F14" s="1" t="str">
        <f t="shared" si="0"/>
        <v>f1Soton</v>
      </c>
      <c r="G14">
        <f t="shared" si="1"/>
        <v>0.5</v>
      </c>
      <c r="H14">
        <f>VLOOKUP(F14,hypercube!D$3:G$14,4,FALSE)</f>
        <v>0.5</v>
      </c>
      <c r="I14">
        <f>VLOOKUP(F14,hypercube!D$3:J$14,7, FALSE)*G14</f>
        <v>0.5</v>
      </c>
    </row>
    <row r="15" spans="1:9" x14ac:dyDescent="0.35">
      <c r="A15" s="2" t="s">
        <v>53</v>
      </c>
      <c r="B15" s="3" t="s">
        <v>43</v>
      </c>
      <c r="C15" s="8" t="s">
        <v>44</v>
      </c>
      <c r="D15" s="4">
        <v>3</v>
      </c>
      <c r="E15" s="15" t="s">
        <v>82</v>
      </c>
      <c r="F15" s="1" t="str">
        <f t="shared" si="0"/>
        <v>f3London</v>
      </c>
      <c r="G15">
        <f t="shared" si="1"/>
        <v>0.5</v>
      </c>
      <c r="H15">
        <f>VLOOKUP(F15,hypercube!D$3:G$14,4,FALSE)</f>
        <v>0.25</v>
      </c>
      <c r="I15">
        <f>VLOOKUP(F15,hypercube!D$3:J$14,7, FALSE)*G15</f>
        <v>0.25</v>
      </c>
    </row>
    <row r="16" spans="1:9" x14ac:dyDescent="0.35">
      <c r="A16" s="2" t="s">
        <v>53</v>
      </c>
      <c r="B16" s="3" t="s">
        <v>43</v>
      </c>
      <c r="C16" s="3" t="s">
        <v>51</v>
      </c>
      <c r="D16" s="4">
        <v>3</v>
      </c>
      <c r="E16" s="3" t="s">
        <v>83</v>
      </c>
      <c r="F16" s="1" t="str">
        <f t="shared" si="0"/>
        <v>f3Soton</v>
      </c>
      <c r="G16">
        <f t="shared" si="1"/>
        <v>0.5</v>
      </c>
      <c r="H16">
        <f>VLOOKUP(F16,hypercube!D$3:G$14,4,FALSE)</f>
        <v>0.66666666666666663</v>
      </c>
      <c r="I16">
        <f>VLOOKUP(F16,hypercube!D$3:J$14,7, FALSE)*G16</f>
        <v>0.66666666666666663</v>
      </c>
    </row>
    <row r="17" spans="1:9" x14ac:dyDescent="0.35">
      <c r="A17" s="2" t="s">
        <v>54</v>
      </c>
      <c r="B17" s="3" t="s">
        <v>43</v>
      </c>
      <c r="C17" s="3" t="s">
        <v>51</v>
      </c>
      <c r="D17" s="4">
        <v>3</v>
      </c>
      <c r="E17" s="3" t="s">
        <v>83</v>
      </c>
      <c r="F17" s="1" t="str">
        <f t="shared" si="0"/>
        <v>f3Soton</v>
      </c>
      <c r="G17">
        <f t="shared" si="1"/>
        <v>0.5</v>
      </c>
      <c r="H17">
        <f>VLOOKUP(F17,hypercube!D$3:G$14,4,FALSE)</f>
        <v>0.66666666666666663</v>
      </c>
      <c r="I17">
        <f>VLOOKUP(F17,hypercube!D$3:J$14,7, FALSE)*G17</f>
        <v>0.66666666666666663</v>
      </c>
    </row>
    <row r="18" spans="1:9" x14ac:dyDescent="0.35">
      <c r="A18" s="2" t="s">
        <v>54</v>
      </c>
      <c r="B18" s="3" t="s">
        <v>43</v>
      </c>
      <c r="C18" s="3" t="s">
        <v>51</v>
      </c>
      <c r="D18" s="4">
        <v>3</v>
      </c>
      <c r="E18" s="15" t="s">
        <v>82</v>
      </c>
      <c r="F18" s="1" t="str">
        <f t="shared" si="0"/>
        <v>f3Soton</v>
      </c>
      <c r="G18">
        <f t="shared" si="1"/>
        <v>0.5</v>
      </c>
      <c r="H18">
        <f>VLOOKUP(F18,hypercube!D$3:G$14,4,FALSE)</f>
        <v>0.66666666666666663</v>
      </c>
      <c r="I18">
        <f>VLOOKUP(F18,hypercube!D$3:J$14,7, FALSE)*G18</f>
        <v>0.66666666666666663</v>
      </c>
    </row>
    <row r="19" spans="1:9" x14ac:dyDescent="0.35">
      <c r="A19" s="2" t="s">
        <v>55</v>
      </c>
      <c r="B19" s="3" t="s">
        <v>56</v>
      </c>
      <c r="C19" s="3" t="s">
        <v>44</v>
      </c>
      <c r="D19" s="4">
        <v>1</v>
      </c>
      <c r="E19" s="15" t="s">
        <v>81</v>
      </c>
      <c r="F19" s="1" t="str">
        <f t="shared" si="0"/>
        <v>m1London</v>
      </c>
      <c r="G19">
        <f t="shared" si="1"/>
        <v>0.5</v>
      </c>
      <c r="H19">
        <f>VLOOKUP(F19,hypercube!D$3:G$14,4,FALSE)</f>
        <v>0.33333333333333331</v>
      </c>
      <c r="I19">
        <f>VLOOKUP(F19,hypercube!D$3:J$14,7, FALSE)*G19</f>
        <v>0.33333333333333331</v>
      </c>
    </row>
    <row r="20" spans="1:9" x14ac:dyDescent="0.35">
      <c r="A20" s="2" t="s">
        <v>55</v>
      </c>
      <c r="B20" s="3" t="s">
        <v>56</v>
      </c>
      <c r="C20" s="3" t="s">
        <v>44</v>
      </c>
      <c r="D20" s="4">
        <v>1</v>
      </c>
      <c r="E20" s="15" t="s">
        <v>82</v>
      </c>
      <c r="F20" s="1" t="str">
        <f t="shared" si="0"/>
        <v>m1London</v>
      </c>
      <c r="G20">
        <f t="shared" si="1"/>
        <v>0.5</v>
      </c>
      <c r="H20">
        <f>VLOOKUP(F20,hypercube!D$3:G$14,4,FALSE)</f>
        <v>0.33333333333333331</v>
      </c>
      <c r="I20">
        <f>VLOOKUP(F20,hypercube!D$3:J$14,7, FALSE)*G20</f>
        <v>0.33333333333333331</v>
      </c>
    </row>
    <row r="21" spans="1:9" x14ac:dyDescent="0.35">
      <c r="A21" s="2" t="s">
        <v>57</v>
      </c>
      <c r="B21" s="3" t="s">
        <v>56</v>
      </c>
      <c r="C21" s="3" t="s">
        <v>44</v>
      </c>
      <c r="D21" s="4">
        <v>2</v>
      </c>
      <c r="E21" s="15" t="s">
        <v>82</v>
      </c>
      <c r="F21" s="1" t="str">
        <f t="shared" si="0"/>
        <v>m2London</v>
      </c>
      <c r="G21">
        <f t="shared" si="1"/>
        <v>1</v>
      </c>
      <c r="H21">
        <f>VLOOKUP(F21,hypercube!D$3:G$14,4,FALSE)</f>
        <v>0.5</v>
      </c>
      <c r="I21">
        <f>VLOOKUP(F21,hypercube!D$3:J$14,7, FALSE)*G21</f>
        <v>0.6</v>
      </c>
    </row>
    <row r="22" spans="1:9" x14ac:dyDescent="0.35">
      <c r="A22" s="2" t="s">
        <v>58</v>
      </c>
      <c r="B22" s="3" t="s">
        <v>56</v>
      </c>
      <c r="C22" s="3" t="s">
        <v>44</v>
      </c>
      <c r="D22" s="4">
        <v>3</v>
      </c>
      <c r="E22" s="3" t="s">
        <v>83</v>
      </c>
      <c r="F22" s="1" t="str">
        <f t="shared" si="0"/>
        <v>m3London</v>
      </c>
      <c r="G22">
        <f t="shared" si="1"/>
        <v>0.5</v>
      </c>
      <c r="H22">
        <f>VLOOKUP(F22,hypercube!D$3:G$14,4,FALSE)</f>
        <v>1</v>
      </c>
      <c r="I22">
        <f>VLOOKUP(F22,hypercube!D$3:J$14,7, FALSE)*G22</f>
        <v>1</v>
      </c>
    </row>
    <row r="23" spans="1:9" x14ac:dyDescent="0.35">
      <c r="A23" s="2" t="s">
        <v>58</v>
      </c>
      <c r="B23" s="3" t="s">
        <v>56</v>
      </c>
      <c r="C23" s="3" t="s">
        <v>44</v>
      </c>
      <c r="D23" s="4">
        <v>3</v>
      </c>
      <c r="E23" s="15" t="s">
        <v>82</v>
      </c>
      <c r="F23" s="1" t="str">
        <f t="shared" si="0"/>
        <v>m3London</v>
      </c>
      <c r="G23">
        <f t="shared" si="1"/>
        <v>0.5</v>
      </c>
      <c r="H23">
        <f>VLOOKUP(F23,hypercube!D$3:G$14,4,FALSE)</f>
        <v>1</v>
      </c>
      <c r="I23">
        <f>VLOOKUP(F23,hypercube!D$3:J$14,7, FALSE)*G23</f>
        <v>1</v>
      </c>
    </row>
    <row r="24" spans="1:9" x14ac:dyDescent="0.35">
      <c r="A24" s="2" t="s">
        <v>59</v>
      </c>
      <c r="B24" s="3" t="s">
        <v>56</v>
      </c>
      <c r="C24" s="3" t="s">
        <v>44</v>
      </c>
      <c r="D24" s="4">
        <v>1</v>
      </c>
      <c r="E24" s="15" t="s">
        <v>81</v>
      </c>
      <c r="F24" s="1" t="str">
        <f t="shared" si="0"/>
        <v>m1London</v>
      </c>
      <c r="G24">
        <f t="shared" si="1"/>
        <v>0.33333333333333331</v>
      </c>
      <c r="H24">
        <f>VLOOKUP(F24,hypercube!D$3:G$14,4,FALSE)</f>
        <v>0.33333333333333331</v>
      </c>
      <c r="I24">
        <f>VLOOKUP(F24,hypercube!D$3:J$14,7, FALSE)*G24</f>
        <v>0.22222222222222221</v>
      </c>
    </row>
    <row r="25" spans="1:9" x14ac:dyDescent="0.35">
      <c r="A25" s="2" t="s">
        <v>59</v>
      </c>
      <c r="B25" s="3" t="s">
        <v>56</v>
      </c>
      <c r="C25" s="3" t="s">
        <v>44</v>
      </c>
      <c r="D25" s="4">
        <v>1</v>
      </c>
      <c r="E25" s="3" t="s">
        <v>83</v>
      </c>
      <c r="F25" s="1" t="str">
        <f t="shared" si="0"/>
        <v>m1London</v>
      </c>
      <c r="G25">
        <f t="shared" si="1"/>
        <v>0.33333333333333331</v>
      </c>
      <c r="H25">
        <f>VLOOKUP(F25,hypercube!D$3:G$14,4,FALSE)</f>
        <v>0.33333333333333331</v>
      </c>
      <c r="I25">
        <f>VLOOKUP(F25,hypercube!D$3:J$14,7, FALSE)*G25</f>
        <v>0.22222222222222221</v>
      </c>
    </row>
    <row r="26" spans="1:9" x14ac:dyDescent="0.35">
      <c r="A26" s="2" t="s">
        <v>59</v>
      </c>
      <c r="B26" s="3" t="s">
        <v>56</v>
      </c>
      <c r="C26" s="8" t="s">
        <v>51</v>
      </c>
      <c r="D26" s="4">
        <v>1</v>
      </c>
      <c r="E26" s="15" t="s">
        <v>82</v>
      </c>
      <c r="F26" s="1" t="str">
        <f t="shared" si="0"/>
        <v>m1Soton</v>
      </c>
      <c r="G26">
        <f t="shared" si="1"/>
        <v>0.33333333333333331</v>
      </c>
      <c r="H26">
        <f>VLOOKUP(F26,hypercube!D$3:G$14,4,FALSE)</f>
        <v>0.33333333333333331</v>
      </c>
      <c r="I26">
        <f>VLOOKUP(F26,hypercube!D$3:J$14,7, FALSE)*G26</f>
        <v>0.25</v>
      </c>
    </row>
    <row r="27" spans="1:9" x14ac:dyDescent="0.35">
      <c r="A27" s="2" t="s">
        <v>60</v>
      </c>
      <c r="B27" s="3" t="s">
        <v>56</v>
      </c>
      <c r="C27" s="3" t="s">
        <v>44</v>
      </c>
      <c r="D27" s="4">
        <v>2</v>
      </c>
      <c r="E27" s="3" t="s">
        <v>83</v>
      </c>
      <c r="F27" s="1" t="str">
        <f t="shared" si="0"/>
        <v>m2London</v>
      </c>
      <c r="G27">
        <f t="shared" si="1"/>
        <v>0.5</v>
      </c>
      <c r="H27">
        <f>VLOOKUP(F27,hypercube!D$3:G$14,4,FALSE)</f>
        <v>0.5</v>
      </c>
      <c r="I27">
        <f>VLOOKUP(F27,hypercube!D$3:J$14,7, FALSE)*G27</f>
        <v>0.3</v>
      </c>
    </row>
    <row r="28" spans="1:9" x14ac:dyDescent="0.35">
      <c r="A28" s="2" t="s">
        <v>60</v>
      </c>
      <c r="B28" s="3" t="s">
        <v>56</v>
      </c>
      <c r="C28" s="3" t="s">
        <v>44</v>
      </c>
      <c r="D28" s="4">
        <v>2</v>
      </c>
      <c r="E28" s="15" t="s">
        <v>82</v>
      </c>
      <c r="F28" s="1" t="str">
        <f t="shared" si="0"/>
        <v>m2London</v>
      </c>
      <c r="G28">
        <f t="shared" si="1"/>
        <v>0.5</v>
      </c>
      <c r="H28">
        <f>VLOOKUP(F28,hypercube!D$3:G$14,4,FALSE)</f>
        <v>0.5</v>
      </c>
      <c r="I28">
        <f>VLOOKUP(F28,hypercube!D$3:J$14,7, FALSE)*G28</f>
        <v>0.3</v>
      </c>
    </row>
    <row r="29" spans="1:9" x14ac:dyDescent="0.35">
      <c r="A29" s="2" t="s">
        <v>61</v>
      </c>
      <c r="B29" s="3" t="s">
        <v>56</v>
      </c>
      <c r="C29" s="3" t="s">
        <v>44</v>
      </c>
      <c r="D29" s="9">
        <v>2</v>
      </c>
      <c r="E29" s="15" t="s">
        <v>82</v>
      </c>
      <c r="F29" s="1" t="str">
        <f t="shared" si="0"/>
        <v>m2London</v>
      </c>
      <c r="G29">
        <f t="shared" si="1"/>
        <v>1</v>
      </c>
      <c r="H29">
        <f>VLOOKUP(F29,hypercube!D$3:G$14,4,FALSE)</f>
        <v>0.5</v>
      </c>
      <c r="I29">
        <f>VLOOKUP(F29,hypercube!D$3:J$14,7, FALSE)*G29</f>
        <v>0.6</v>
      </c>
    </row>
    <row r="30" spans="1:9" x14ac:dyDescent="0.35">
      <c r="A30" s="2" t="s">
        <v>62</v>
      </c>
      <c r="B30" s="3" t="s">
        <v>56</v>
      </c>
      <c r="C30" s="3" t="s">
        <v>44</v>
      </c>
      <c r="D30" s="4">
        <v>2</v>
      </c>
      <c r="E30" s="3" t="s">
        <v>83</v>
      </c>
      <c r="F30" s="1" t="str">
        <f t="shared" si="0"/>
        <v>m2London</v>
      </c>
      <c r="G30">
        <f t="shared" si="1"/>
        <v>1</v>
      </c>
      <c r="H30">
        <f>VLOOKUP(F30,hypercube!D$3:G$14,4,FALSE)</f>
        <v>0.5</v>
      </c>
      <c r="I30">
        <f>VLOOKUP(F30,hypercube!D$3:J$14,7, FALSE)*G30</f>
        <v>0.6</v>
      </c>
    </row>
    <row r="31" spans="1:9" x14ac:dyDescent="0.35">
      <c r="A31" s="2" t="s">
        <v>63</v>
      </c>
      <c r="B31" s="3" t="s">
        <v>56</v>
      </c>
      <c r="C31" s="3" t="s">
        <v>51</v>
      </c>
      <c r="D31" s="4">
        <v>1</v>
      </c>
      <c r="E31" s="15" t="s">
        <v>81</v>
      </c>
      <c r="F31" s="1" t="str">
        <f t="shared" si="0"/>
        <v>m1Soton</v>
      </c>
      <c r="G31">
        <f t="shared" si="1"/>
        <v>0.5</v>
      </c>
      <c r="H31">
        <f>VLOOKUP(F31,hypercube!D$3:G$14,4,FALSE)</f>
        <v>0.33333333333333331</v>
      </c>
      <c r="I31">
        <f>VLOOKUP(F31,hypercube!D$3:J$14,7, FALSE)*G31</f>
        <v>0.375</v>
      </c>
    </row>
    <row r="32" spans="1:9" x14ac:dyDescent="0.35">
      <c r="A32" s="2" t="s">
        <v>63</v>
      </c>
      <c r="B32" s="3" t="s">
        <v>56</v>
      </c>
      <c r="C32" s="3" t="s">
        <v>51</v>
      </c>
      <c r="D32" s="4">
        <v>1</v>
      </c>
      <c r="E32" s="15" t="s">
        <v>82</v>
      </c>
      <c r="F32" s="1" t="str">
        <f t="shared" si="0"/>
        <v>m1Soton</v>
      </c>
      <c r="G32">
        <f t="shared" si="1"/>
        <v>0.5</v>
      </c>
      <c r="H32">
        <f>VLOOKUP(F32,hypercube!D$3:G$14,4,FALSE)</f>
        <v>0.33333333333333331</v>
      </c>
      <c r="I32">
        <f>VLOOKUP(F32,hypercube!D$3:J$14,7, FALSE)*G32</f>
        <v>0.375</v>
      </c>
    </row>
    <row r="33" spans="1:9" x14ac:dyDescent="0.35">
      <c r="A33" s="10" t="s">
        <v>64</v>
      </c>
      <c r="B33" s="3" t="s">
        <v>43</v>
      </c>
      <c r="C33" s="8" t="s">
        <v>51</v>
      </c>
      <c r="D33" s="4">
        <v>2</v>
      </c>
      <c r="E33" s="15" t="s">
        <v>82</v>
      </c>
      <c r="F33" s="1" t="str">
        <f t="shared" si="0"/>
        <v>f2Soton</v>
      </c>
      <c r="G33">
        <f t="shared" si="1"/>
        <v>0.5</v>
      </c>
      <c r="H33">
        <f>VLOOKUP(F33,hypercube!D$3:G$14,4,FALSE)</f>
        <v>1</v>
      </c>
      <c r="I33">
        <f>VLOOKUP(F33,hypercube!D$3:J$14,7, FALSE)*G33</f>
        <v>1</v>
      </c>
    </row>
    <row r="34" spans="1:9" x14ac:dyDescent="0.35">
      <c r="A34" s="2" t="s">
        <v>64</v>
      </c>
      <c r="B34" s="3" t="s">
        <v>56</v>
      </c>
      <c r="C34" s="3" t="s">
        <v>51</v>
      </c>
      <c r="D34" s="4">
        <v>2</v>
      </c>
      <c r="E34" s="3" t="s">
        <v>83</v>
      </c>
      <c r="F34" s="1" t="str">
        <f t="shared" si="0"/>
        <v>m2Soton</v>
      </c>
      <c r="G34">
        <f t="shared" si="1"/>
        <v>0.5</v>
      </c>
      <c r="H34">
        <f>VLOOKUP(F34,hypercube!D$3:G$14,4,FALSE)</f>
        <v>1</v>
      </c>
      <c r="I34">
        <f>VLOOKUP(F34,hypercube!D$3:J$14,7, FALSE)*G34</f>
        <v>1</v>
      </c>
    </row>
    <row r="35" spans="1:9" x14ac:dyDescent="0.35">
      <c r="A35" s="2" t="s">
        <v>65</v>
      </c>
      <c r="B35" s="3" t="s">
        <v>56</v>
      </c>
      <c r="C35" s="3" t="s">
        <v>51</v>
      </c>
      <c r="D35" s="4">
        <v>3</v>
      </c>
      <c r="E35" s="3" t="s">
        <v>83</v>
      </c>
      <c r="F35" s="1" t="str">
        <f t="shared" si="0"/>
        <v>m3Soton</v>
      </c>
      <c r="G35">
        <f t="shared" si="1"/>
        <v>0.5</v>
      </c>
      <c r="H35">
        <f>VLOOKUP(F35,hypercube!D$3:G$14,4,FALSE)</f>
        <v>0.5</v>
      </c>
      <c r="I35">
        <f>VLOOKUP(F35,hypercube!D$3:J$14,7, FALSE)*G35</f>
        <v>0.5</v>
      </c>
    </row>
    <row r="36" spans="1:9" x14ac:dyDescent="0.35">
      <c r="A36" s="2" t="s">
        <v>65</v>
      </c>
      <c r="B36" s="3" t="s">
        <v>56</v>
      </c>
      <c r="C36" s="3" t="s">
        <v>51</v>
      </c>
      <c r="D36" s="4">
        <v>3</v>
      </c>
      <c r="E36" s="15" t="s">
        <v>82</v>
      </c>
      <c r="F36" s="1" t="str">
        <f t="shared" si="0"/>
        <v>m3Soton</v>
      </c>
      <c r="G36">
        <f t="shared" si="1"/>
        <v>0.5</v>
      </c>
      <c r="H36">
        <f>VLOOKUP(F36,hypercube!D$3:G$14,4,FALSE)</f>
        <v>0.5</v>
      </c>
      <c r="I36">
        <f>VLOOKUP(F36,hypercube!D$3:J$14,7, FALSE)*G36</f>
        <v>0.5</v>
      </c>
    </row>
    <row r="37" spans="1:9" x14ac:dyDescent="0.35">
      <c r="A37" s="10" t="s">
        <v>72</v>
      </c>
      <c r="B37" s="3" t="s">
        <v>56</v>
      </c>
      <c r="C37" s="3" t="s">
        <v>44</v>
      </c>
      <c r="D37" s="4">
        <v>1</v>
      </c>
      <c r="E37" s="3" t="s">
        <v>83</v>
      </c>
      <c r="F37" s="1" t="str">
        <f t="shared" si="0"/>
        <v>m1London</v>
      </c>
      <c r="G37">
        <f t="shared" si="1"/>
        <v>1</v>
      </c>
      <c r="H37">
        <f>VLOOKUP(F37,hypercube!D$3:G$14,4,FALSE)</f>
        <v>0.33333333333333331</v>
      </c>
      <c r="I37">
        <f>VLOOKUP(F37,hypercube!D$3:J$14,7, FALSE)*G37</f>
        <v>0.66666666666666663</v>
      </c>
    </row>
    <row r="38" spans="1:9" x14ac:dyDescent="0.35">
      <c r="A38" s="16" t="s">
        <v>73</v>
      </c>
      <c r="B38" s="6" t="s">
        <v>56</v>
      </c>
      <c r="C38" s="6" t="s">
        <v>44</v>
      </c>
      <c r="D38" s="7">
        <v>2</v>
      </c>
      <c r="E38" s="15" t="s">
        <v>82</v>
      </c>
      <c r="F38" s="1" t="str">
        <f t="shared" si="0"/>
        <v>m2London</v>
      </c>
      <c r="G38">
        <f t="shared" si="1"/>
        <v>1</v>
      </c>
      <c r="H38">
        <f>VLOOKUP(F38,hypercube!D$3:G$14,4,FALSE)</f>
        <v>0.5</v>
      </c>
      <c r="I38">
        <f>VLOOKUP(F38,hypercube!D$3:J$14,7, FALSE)*G38</f>
        <v>0.6</v>
      </c>
    </row>
    <row r="39" spans="1:9" x14ac:dyDescent="0.35">
      <c r="F39" s="1"/>
    </row>
    <row r="40" spans="1:9" x14ac:dyDescent="0.35">
      <c r="F40" s="1"/>
    </row>
    <row r="41" spans="1:9" x14ac:dyDescent="0.35">
      <c r="E41" t="s">
        <v>84</v>
      </c>
      <c r="F41" s="1"/>
      <c r="H41">
        <f>SUM(H3:H38)</f>
        <v>20</v>
      </c>
      <c r="I41">
        <f>SUM(I3:I38)</f>
        <v>20.000000000000004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85BB3-BF0E-48A5-9E79-E228361502A7}">
  <dimension ref="A1:P28"/>
  <sheetViews>
    <sheetView workbookViewId="0">
      <selection activeCell="P4" sqref="P4"/>
    </sheetView>
  </sheetViews>
  <sheetFormatPr defaultRowHeight="14.5" x14ac:dyDescent="0.35"/>
  <sheetData>
    <row r="1" spans="1:16" ht="26.25" customHeight="1" thickBot="1" x14ac:dyDescent="0.4">
      <c r="A1" s="47" t="s">
        <v>85</v>
      </c>
      <c r="B1" s="47"/>
    </row>
    <row r="2" spans="1:16" x14ac:dyDescent="0.35">
      <c r="A2" s="30" t="s">
        <v>86</v>
      </c>
      <c r="B2" s="31"/>
      <c r="C2" s="31"/>
      <c r="D2" s="31"/>
      <c r="E2" s="45"/>
      <c r="F2" s="31" t="s">
        <v>81</v>
      </c>
      <c r="G2" s="31"/>
      <c r="H2" s="32"/>
      <c r="I2" s="41" t="s">
        <v>83</v>
      </c>
      <c r="J2" s="31"/>
      <c r="K2" s="31"/>
      <c r="L2" s="41" t="s">
        <v>82</v>
      </c>
      <c r="M2" s="31"/>
      <c r="N2" s="33"/>
    </row>
    <row r="3" spans="1:16" x14ac:dyDescent="0.35">
      <c r="A3" s="44" t="s">
        <v>75</v>
      </c>
      <c r="B3" s="6" t="s">
        <v>38</v>
      </c>
      <c r="C3" s="6" t="s">
        <v>39</v>
      </c>
      <c r="D3" s="6" t="s">
        <v>40</v>
      </c>
      <c r="E3" s="46"/>
      <c r="F3" s="12" t="s">
        <v>38</v>
      </c>
      <c r="G3" s="6" t="s">
        <v>39</v>
      </c>
      <c r="H3" s="6" t="s">
        <v>40</v>
      </c>
      <c r="I3" s="5" t="s">
        <v>38</v>
      </c>
      <c r="J3" s="6" t="s">
        <v>39</v>
      </c>
      <c r="K3" s="6" t="s">
        <v>40</v>
      </c>
      <c r="L3" s="5" t="s">
        <v>38</v>
      </c>
      <c r="M3" s="6" t="s">
        <v>39</v>
      </c>
      <c r="N3" s="43" t="s">
        <v>40</v>
      </c>
      <c r="P3" t="s">
        <v>87</v>
      </c>
    </row>
    <row r="4" spans="1:16" x14ac:dyDescent="0.35">
      <c r="A4" s="34" t="s">
        <v>42</v>
      </c>
      <c r="B4" s="3" t="s">
        <v>43</v>
      </c>
      <c r="C4" s="3" t="s">
        <v>44</v>
      </c>
      <c r="D4" s="4">
        <v>1</v>
      </c>
      <c r="E4" s="3"/>
      <c r="F4" s="2" t="str">
        <f>VLOOKUP(A4,admin!$A$3:$C$20,2, FALSE)</f>
        <v>f</v>
      </c>
      <c r="G4" s="3" t="str">
        <f>VLOOKUP(A4,admin!$A$3:$C$20,3, FALSE)</f>
        <v>London</v>
      </c>
      <c r="H4" s="3">
        <f>VLOOKUP(A4,admin!$A$3:$D$20,4, FALSE)</f>
        <v>1</v>
      </c>
      <c r="I4" s="2" t="e">
        <f>VLOOKUP(A4,admin!$G$3:$J$20,2, FALSE)</f>
        <v>#N/A</v>
      </c>
      <c r="J4" s="3" t="e">
        <f>VLOOKUP(A4,admin!$G$3:$J$20,3, FALSE)</f>
        <v>#N/A</v>
      </c>
      <c r="K4" s="3" t="e">
        <f>VLOOKUP(A4,admin!$G$3:$J$20,4, FALSE)</f>
        <v>#N/A</v>
      </c>
      <c r="L4" s="2" t="str">
        <f>VLOOKUP(A4,admin!$M$3:$P$20,2, FALSE)</f>
        <v>f</v>
      </c>
      <c r="M4" s="3" t="str">
        <f>VLOOKUP(A4,admin!$M$3:$P$20,3,FALSE)</f>
        <v>London</v>
      </c>
      <c r="N4" s="35">
        <f>VLOOKUP(A4,admin!$M$3:$P$20,4, FALSE)</f>
        <v>1</v>
      </c>
      <c r="P4" t="b">
        <f>AND(B4=VLOOKUP(A4,census!$A$3:$D$22,2,FALSE),AND(C4=VLOOKUP(A4,census!$A$3:$D$22,3,FALSE),D4=VLOOKUP(A4,census!$A$3:$D$22,4,FALSE)))</f>
        <v>1</v>
      </c>
    </row>
    <row r="5" spans="1:16" x14ac:dyDescent="0.35">
      <c r="A5" s="34" t="s">
        <v>46</v>
      </c>
      <c r="B5" s="3" t="s">
        <v>43</v>
      </c>
      <c r="C5" s="3" t="s">
        <v>44</v>
      </c>
      <c r="D5" s="4">
        <v>3</v>
      </c>
      <c r="E5" s="3"/>
      <c r="F5" s="2" t="e">
        <f>VLOOKUP(A5,admin!$A$3:$C$20,2, FALSE)</f>
        <v>#N/A</v>
      </c>
      <c r="G5" s="3" t="e">
        <f>VLOOKUP(A5,admin!$A$3:$C$20,3, FALSE)</f>
        <v>#N/A</v>
      </c>
      <c r="H5" s="3" t="e">
        <f>VLOOKUP(A5,admin!$A$3:$D$20,4, FALSE)</f>
        <v>#N/A</v>
      </c>
      <c r="I5" s="2" t="str">
        <f>VLOOKUP(A5,admin!$G$3:$J$20,2, FALSE)</f>
        <v>f</v>
      </c>
      <c r="J5" s="3" t="str">
        <f>VLOOKUP(A5,admin!$G$3:$J$20,3, FALSE)</f>
        <v>London</v>
      </c>
      <c r="K5" s="3">
        <f>VLOOKUP(A5,admin!$G$3:$J$20,4, FALSE)</f>
        <v>3</v>
      </c>
      <c r="L5" s="2" t="str">
        <f>VLOOKUP(A5,admin!$M$3:$P$20,2, FALSE)</f>
        <v>f</v>
      </c>
      <c r="M5" s="3" t="str">
        <f>VLOOKUP(A5,admin!$M$3:$P$20,3,FALSE)</f>
        <v>London</v>
      </c>
      <c r="N5" s="35">
        <f>VLOOKUP(A5,admin!$M$3:$P$20,4, FALSE)</f>
        <v>3</v>
      </c>
      <c r="P5" t="b">
        <f>AND(B5=VLOOKUP(A5,census!$A$3:$D$22,2,FALSE),AND(C5=VLOOKUP(A5,census!$A$3:$D$22,3,FALSE),D5=VLOOKUP(A5,census!$A$3:$D$22,4,FALSE)))</f>
        <v>1</v>
      </c>
    </row>
    <row r="6" spans="1:16" x14ac:dyDescent="0.35">
      <c r="A6" s="34" t="s">
        <v>47</v>
      </c>
      <c r="B6" s="3" t="s">
        <v>43</v>
      </c>
      <c r="C6" s="3" t="s">
        <v>44</v>
      </c>
      <c r="D6" s="4">
        <v>1</v>
      </c>
      <c r="E6" s="3"/>
      <c r="F6" s="2" t="str">
        <f>VLOOKUP(A6,admin!$A$3:$C$20,2, FALSE)</f>
        <v>f</v>
      </c>
      <c r="G6" s="3" t="str">
        <f>VLOOKUP(A6,admin!$A$3:$C$20,3, FALSE)</f>
        <v>London</v>
      </c>
      <c r="H6" s="3">
        <f>VLOOKUP(A6,admin!$A$3:$D$20,4, FALSE)</f>
        <v>1</v>
      </c>
      <c r="I6" s="2" t="str">
        <f>VLOOKUP(A6,admin!$G$3:$J$20,2, FALSE)</f>
        <v>m</v>
      </c>
      <c r="J6" s="3" t="str">
        <f>VLOOKUP(A6,admin!$G$3:$J$20,3, FALSE)</f>
        <v>London</v>
      </c>
      <c r="K6" s="3">
        <f>VLOOKUP(A6,admin!$G$3:$J$20,4, FALSE)</f>
        <v>1</v>
      </c>
      <c r="L6" s="2" t="str">
        <f>VLOOKUP(A6,admin!$M$3:$P$20,2, FALSE)</f>
        <v>f</v>
      </c>
      <c r="M6" s="3" t="str">
        <f>VLOOKUP(A6,admin!$M$3:$P$20,3,FALSE)</f>
        <v>London</v>
      </c>
      <c r="N6" s="35">
        <f>VLOOKUP(A6,admin!$M$3:$P$20,4, FALSE)</f>
        <v>1</v>
      </c>
      <c r="P6" t="b">
        <f>AND(B6=VLOOKUP(A6,census!$A$3:$D$22,2,FALSE),AND(C6=VLOOKUP(A6,census!$A$3:$D$22,3,FALSE),D6=VLOOKUP(A6,census!$A$3:$D$22,4,FALSE)))</f>
        <v>1</v>
      </c>
    </row>
    <row r="7" spans="1:16" x14ac:dyDescent="0.35">
      <c r="A7" s="34" t="s">
        <v>47</v>
      </c>
      <c r="B7" s="8" t="s">
        <v>56</v>
      </c>
      <c r="C7" s="3" t="s">
        <v>44</v>
      </c>
      <c r="D7" s="4">
        <v>1</v>
      </c>
      <c r="E7" s="3"/>
      <c r="F7" s="2" t="str">
        <f>VLOOKUP(A7,admin!$A$3:$C$20,2, FALSE)</f>
        <v>f</v>
      </c>
      <c r="G7" s="3" t="str">
        <f>VLOOKUP(A7,admin!$A$3:$C$20,3, FALSE)</f>
        <v>London</v>
      </c>
      <c r="H7" s="3">
        <f>VLOOKUP(A7,admin!$A$3:$D$20,4, FALSE)</f>
        <v>1</v>
      </c>
      <c r="I7" s="2" t="str">
        <f>VLOOKUP(A7,admin!$G$3:$J$20,2, FALSE)</f>
        <v>m</v>
      </c>
      <c r="J7" s="3" t="str">
        <f>VLOOKUP(A7,admin!$G$3:$J$20,3, FALSE)</f>
        <v>London</v>
      </c>
      <c r="K7" s="3">
        <f>VLOOKUP(A7,admin!$G$3:$J$20,4, FALSE)</f>
        <v>1</v>
      </c>
      <c r="L7" s="2" t="str">
        <f>VLOOKUP(A7,admin!$M$3:$P$20,2, FALSE)</f>
        <v>f</v>
      </c>
      <c r="M7" s="3" t="str">
        <f>VLOOKUP(A7,admin!$M$3:$P$20,3,FALSE)</f>
        <v>London</v>
      </c>
      <c r="N7" s="35">
        <f>VLOOKUP(A7,admin!$M$3:$P$20,4, FALSE)</f>
        <v>1</v>
      </c>
      <c r="P7" t="b">
        <f>AND(B7=VLOOKUP(A7,census!$A$3:$D$22,2,FALSE),AND(C7=VLOOKUP(A7,census!$A$3:$D$22,3,FALSE),D7=VLOOKUP(A7,census!$A$3:$D$22,4,FALSE)))</f>
        <v>0</v>
      </c>
    </row>
    <row r="8" spans="1:16" x14ac:dyDescent="0.35">
      <c r="A8" s="34" t="s">
        <v>48</v>
      </c>
      <c r="B8" s="3" t="s">
        <v>43</v>
      </c>
      <c r="C8" s="3" t="s">
        <v>44</v>
      </c>
      <c r="D8" s="4">
        <v>2</v>
      </c>
      <c r="E8" s="3"/>
      <c r="F8" s="2" t="e">
        <f>VLOOKUP(A8,admin!$A$3:$C$20,2, FALSE)</f>
        <v>#N/A</v>
      </c>
      <c r="G8" s="3" t="e">
        <f>VLOOKUP(A8,admin!$A$3:$C$20,3, FALSE)</f>
        <v>#N/A</v>
      </c>
      <c r="H8" s="3" t="e">
        <f>VLOOKUP(A8,admin!$A$3:$D$20,4, FALSE)</f>
        <v>#N/A</v>
      </c>
      <c r="I8" s="2" t="str">
        <f>VLOOKUP(A8,admin!$G$3:$J$20,2, FALSE)</f>
        <v>f</v>
      </c>
      <c r="J8" s="3" t="str">
        <f>VLOOKUP(A8,admin!$G$3:$J$20,3, FALSE)</f>
        <v>London</v>
      </c>
      <c r="K8" s="3">
        <f>VLOOKUP(A8,admin!$G$3:$J$20,4, FALSE)</f>
        <v>2</v>
      </c>
      <c r="L8" s="2" t="e">
        <f>VLOOKUP(A8,admin!$M$3:$P$20,2, FALSE)</f>
        <v>#N/A</v>
      </c>
      <c r="M8" s="3" t="e">
        <f>VLOOKUP(A8,admin!$M$3:$P$20,3,FALSE)</f>
        <v>#N/A</v>
      </c>
      <c r="N8" s="35" t="e">
        <f>VLOOKUP(A8,admin!$M$3:$P$20,4, FALSE)</f>
        <v>#N/A</v>
      </c>
      <c r="P8" t="b">
        <f>AND(B8=VLOOKUP(A8,census!$A$3:$D$22,2,FALSE),AND(C8=VLOOKUP(A8,census!$A$3:$D$22,3,FALSE),D8=VLOOKUP(A8,census!$A$3:$D$22,4,FALSE)))</f>
        <v>1</v>
      </c>
    </row>
    <row r="9" spans="1:16" x14ac:dyDescent="0.35">
      <c r="A9" s="34" t="s">
        <v>49</v>
      </c>
      <c r="B9" s="3" t="s">
        <v>43</v>
      </c>
      <c r="C9" s="3" t="s">
        <v>44</v>
      </c>
      <c r="D9" s="4">
        <v>2</v>
      </c>
      <c r="E9" s="3"/>
      <c r="F9" s="2" t="e">
        <f>VLOOKUP(A9,admin!$A$3:$C$20,2, FALSE)</f>
        <v>#N/A</v>
      </c>
      <c r="G9" s="3" t="e">
        <f>VLOOKUP(A9,admin!$A$3:$C$20,3, FALSE)</f>
        <v>#N/A</v>
      </c>
      <c r="H9" s="3" t="e">
        <f>VLOOKUP(A9,admin!$A$3:$D$20,4, FALSE)</f>
        <v>#N/A</v>
      </c>
      <c r="I9" s="2" t="str">
        <f>VLOOKUP(A9,admin!$G$3:$J$20,2, FALSE)</f>
        <v>f</v>
      </c>
      <c r="J9" s="3" t="str">
        <f>VLOOKUP(A9,admin!$G$3:$J$20,3, FALSE)</f>
        <v>London</v>
      </c>
      <c r="K9" s="3">
        <f>VLOOKUP(A9,admin!$G$3:$J$20,4, FALSE)</f>
        <v>3</v>
      </c>
      <c r="L9" s="2" t="str">
        <f>VLOOKUP(A9,admin!$M$3:$P$20,2, FALSE)</f>
        <v>f</v>
      </c>
      <c r="M9" s="3" t="str">
        <f>VLOOKUP(A9,admin!$M$3:$P$20,3,FALSE)</f>
        <v>London</v>
      </c>
      <c r="N9" s="35">
        <f>VLOOKUP(A9,admin!$M$3:$P$20,4, FALSE)</f>
        <v>2</v>
      </c>
      <c r="P9" t="b">
        <f>AND(B9=VLOOKUP(A9,census!$A$3:$D$22,2,FALSE),AND(C9=VLOOKUP(A9,census!$A$3:$D$22,3,FALSE),D9=VLOOKUP(A9,census!$A$3:$D$22,4,FALSE)))</f>
        <v>1</v>
      </c>
    </row>
    <row r="10" spans="1:16" x14ac:dyDescent="0.35">
      <c r="A10" s="34" t="s">
        <v>49</v>
      </c>
      <c r="B10" s="3" t="s">
        <v>43</v>
      </c>
      <c r="C10" s="3" t="s">
        <v>44</v>
      </c>
      <c r="D10" s="9">
        <v>3</v>
      </c>
      <c r="E10" s="3"/>
      <c r="F10" s="2" t="e">
        <f>VLOOKUP(A10,admin!$A$3:$C$20,2, FALSE)</f>
        <v>#N/A</v>
      </c>
      <c r="G10" s="3" t="e">
        <f>VLOOKUP(A10,admin!$A$3:$C$20,3, FALSE)</f>
        <v>#N/A</v>
      </c>
      <c r="H10" s="3" t="e">
        <f>VLOOKUP(A10,admin!$A$3:$D$20,4, FALSE)</f>
        <v>#N/A</v>
      </c>
      <c r="I10" s="2" t="str">
        <f>VLOOKUP(A10,admin!$G$3:$J$20,2, FALSE)</f>
        <v>f</v>
      </c>
      <c r="J10" s="3" t="str">
        <f>VLOOKUP(A10,admin!$G$3:$J$20,3, FALSE)</f>
        <v>London</v>
      </c>
      <c r="K10" s="3">
        <f>VLOOKUP(A10,admin!$G$3:$J$20,4, FALSE)</f>
        <v>3</v>
      </c>
      <c r="L10" s="2" t="str">
        <f>VLOOKUP(A10,admin!$M$3:$P$20,2, FALSE)</f>
        <v>f</v>
      </c>
      <c r="M10" s="3" t="str">
        <f>VLOOKUP(A10,admin!$M$3:$P$20,3,FALSE)</f>
        <v>London</v>
      </c>
      <c r="N10" s="35">
        <f>VLOOKUP(A10,admin!$M$3:$P$20,4, FALSE)</f>
        <v>2</v>
      </c>
      <c r="P10" t="b">
        <f>AND(B10=VLOOKUP(A10,census!$A$3:$D$22,2,FALSE),AND(C10=VLOOKUP(A10,census!$A$3:$D$22,3,FALSE),D10=VLOOKUP(A10,census!$A$3:$D$22,4,FALSE)))</f>
        <v>0</v>
      </c>
    </row>
    <row r="11" spans="1:16" x14ac:dyDescent="0.35">
      <c r="A11" s="34" t="s">
        <v>50</v>
      </c>
      <c r="B11" s="3" t="s">
        <v>43</v>
      </c>
      <c r="C11" s="3" t="s">
        <v>51</v>
      </c>
      <c r="D11" s="4">
        <v>1</v>
      </c>
      <c r="E11" s="3"/>
      <c r="F11" s="2" t="str">
        <f>VLOOKUP(A11,admin!$A$3:$C$20,2, FALSE)</f>
        <v>f</v>
      </c>
      <c r="G11" s="3" t="str">
        <f>VLOOKUP(A11,admin!$A$3:$C$20,3, FALSE)</f>
        <v>Soton</v>
      </c>
      <c r="H11" s="3">
        <f>VLOOKUP(A11,admin!$A$3:$D$20,4, FALSE)</f>
        <v>1</v>
      </c>
      <c r="I11" s="2" t="e">
        <f>VLOOKUP(A11,admin!$G$3:$J$20,2, FALSE)</f>
        <v>#N/A</v>
      </c>
      <c r="J11" s="3" t="e">
        <f>VLOOKUP(A11,admin!$G$3:$J$20,3, FALSE)</f>
        <v>#N/A</v>
      </c>
      <c r="K11" s="3" t="e">
        <f>VLOOKUP(A11,admin!$G$3:$J$20,4, FALSE)</f>
        <v>#N/A</v>
      </c>
      <c r="L11" s="2" t="str">
        <f>VLOOKUP(A11,admin!$M$3:$P$20,2, FALSE)</f>
        <v>f</v>
      </c>
      <c r="M11" s="3" t="str">
        <f>VLOOKUP(A11,admin!$M$3:$P$20,3,FALSE)</f>
        <v>Soton</v>
      </c>
      <c r="N11" s="35">
        <f>VLOOKUP(A11,admin!$M$3:$P$20,4, FALSE)</f>
        <v>1</v>
      </c>
      <c r="P11" t="b">
        <f>AND(B11=VLOOKUP(A11,census!$A$3:$D$22,2,FALSE),AND(C11=VLOOKUP(A11,census!$A$3:$D$22,3,FALSE),D11=VLOOKUP(A11,census!$A$3:$D$22,4,FALSE)))</f>
        <v>1</v>
      </c>
    </row>
    <row r="12" spans="1:16" x14ac:dyDescent="0.35">
      <c r="A12" s="34" t="s">
        <v>53</v>
      </c>
      <c r="B12" s="3" t="s">
        <v>43</v>
      </c>
      <c r="C12" s="8" t="s">
        <v>44</v>
      </c>
      <c r="D12" s="4">
        <v>3</v>
      </c>
      <c r="E12" s="3"/>
      <c r="F12" s="2" t="e">
        <f>VLOOKUP(A12,admin!$A$3:$C$20,2, FALSE)</f>
        <v>#N/A</v>
      </c>
      <c r="G12" s="3" t="e">
        <f>VLOOKUP(A12,admin!$A$3:$C$20,3, FALSE)</f>
        <v>#N/A</v>
      </c>
      <c r="H12" s="3" t="e">
        <f>VLOOKUP(A12,admin!$A$3:$D$20,4, FALSE)</f>
        <v>#N/A</v>
      </c>
      <c r="I12" s="2" t="str">
        <f>VLOOKUP(A12,admin!$G$3:$J$20,2, FALSE)</f>
        <v>f</v>
      </c>
      <c r="J12" s="3" t="str">
        <f>VLOOKUP(A12,admin!$G$3:$J$20,3, FALSE)</f>
        <v>Soton</v>
      </c>
      <c r="K12" s="3">
        <f>VLOOKUP(A12,admin!$G$3:$J$20,4, FALSE)</f>
        <v>3</v>
      </c>
      <c r="L12" s="2" t="str">
        <f>VLOOKUP(A12,admin!$M$3:$P$20,2, FALSE)</f>
        <v>f</v>
      </c>
      <c r="M12" s="3" t="str">
        <f>VLOOKUP(A12,admin!$M$3:$P$20,3,FALSE)</f>
        <v>London</v>
      </c>
      <c r="N12" s="35">
        <f>VLOOKUP(A12,admin!$M$3:$P$20,4, FALSE)</f>
        <v>3</v>
      </c>
      <c r="P12" t="b">
        <f>AND(B12=VLOOKUP(A12,census!$A$3:$D$22,2,FALSE),AND(C12=VLOOKUP(A12,census!$A$3:$D$22,3,FALSE),D12=VLOOKUP(A12,census!$A$3:$D$22,4,FALSE)))</f>
        <v>0</v>
      </c>
    </row>
    <row r="13" spans="1:16" x14ac:dyDescent="0.35">
      <c r="A13" s="34" t="s">
        <v>53</v>
      </c>
      <c r="B13" s="3" t="s">
        <v>43</v>
      </c>
      <c r="C13" s="3" t="s">
        <v>51</v>
      </c>
      <c r="D13" s="4">
        <v>3</v>
      </c>
      <c r="E13" s="3"/>
      <c r="F13" s="2" t="e">
        <f>VLOOKUP(A13,admin!$A$3:$C$20,2, FALSE)</f>
        <v>#N/A</v>
      </c>
      <c r="G13" s="3" t="e">
        <f>VLOOKUP(A13,admin!$A$3:$C$20,3, FALSE)</f>
        <v>#N/A</v>
      </c>
      <c r="H13" s="3" t="e">
        <f>VLOOKUP(A13,admin!$A$3:$D$20,4, FALSE)</f>
        <v>#N/A</v>
      </c>
      <c r="I13" s="2" t="str">
        <f>VLOOKUP(A13,admin!$G$3:$J$20,2, FALSE)</f>
        <v>f</v>
      </c>
      <c r="J13" s="3" t="str">
        <f>VLOOKUP(A13,admin!$G$3:$J$20,3, FALSE)</f>
        <v>Soton</v>
      </c>
      <c r="K13" s="3">
        <f>VLOOKUP(A13,admin!$G$3:$J$20,4, FALSE)</f>
        <v>3</v>
      </c>
      <c r="L13" s="2" t="str">
        <f>VLOOKUP(A13,admin!$M$3:$P$20,2, FALSE)</f>
        <v>f</v>
      </c>
      <c r="M13" s="3" t="str">
        <f>VLOOKUP(A13,admin!$M$3:$P$20,3,FALSE)</f>
        <v>London</v>
      </c>
      <c r="N13" s="35">
        <f>VLOOKUP(A13,admin!$M$3:$P$20,4, FALSE)</f>
        <v>3</v>
      </c>
      <c r="P13" t="b">
        <f>AND(B13=VLOOKUP(A13,census!$A$3:$D$22,2,FALSE),AND(C13=VLOOKUP(A13,census!$A$3:$D$22,3,FALSE),D13=VLOOKUP(A13,census!$A$3:$D$22,4,FALSE)))</f>
        <v>1</v>
      </c>
    </row>
    <row r="14" spans="1:16" x14ac:dyDescent="0.35">
      <c r="A14" s="34" t="s">
        <v>54</v>
      </c>
      <c r="B14" s="3" t="s">
        <v>43</v>
      </c>
      <c r="C14" s="3" t="s">
        <v>51</v>
      </c>
      <c r="D14" s="4">
        <v>3</v>
      </c>
      <c r="E14" s="3"/>
      <c r="F14" s="2" t="e">
        <f>VLOOKUP(A14,admin!$A$3:$C$20,2, FALSE)</f>
        <v>#N/A</v>
      </c>
      <c r="G14" s="3" t="e">
        <f>VLOOKUP(A14,admin!$A$3:$C$20,3, FALSE)</f>
        <v>#N/A</v>
      </c>
      <c r="H14" s="3" t="e">
        <f>VLOOKUP(A14,admin!$A$3:$D$20,4, FALSE)</f>
        <v>#N/A</v>
      </c>
      <c r="I14" s="2" t="str">
        <f>VLOOKUP(A14,admin!$G$3:$J$20,2, FALSE)</f>
        <v>f</v>
      </c>
      <c r="J14" s="3" t="str">
        <f>VLOOKUP(A14,admin!$G$3:$J$20,3, FALSE)</f>
        <v>Soton</v>
      </c>
      <c r="K14" s="3">
        <f>VLOOKUP(A14,admin!$G$3:$J$20,4, FALSE)</f>
        <v>3</v>
      </c>
      <c r="L14" s="2" t="str">
        <f>VLOOKUP(A14,admin!$M$3:$P$20,2, FALSE)</f>
        <v>f</v>
      </c>
      <c r="M14" s="3" t="str">
        <f>VLOOKUP(A14,admin!$M$3:$P$20,3,FALSE)</f>
        <v>Soton</v>
      </c>
      <c r="N14" s="35">
        <f>VLOOKUP(A14,admin!$M$3:$P$20,4, FALSE)</f>
        <v>3</v>
      </c>
      <c r="P14" t="b">
        <f>AND(B14=VLOOKUP(A14,census!$A$3:$D$22,2,FALSE),AND(C14=VLOOKUP(A14,census!$A$3:$D$22,3,FALSE),D14=VLOOKUP(A14,census!$A$3:$D$22,4,FALSE)))</f>
        <v>1</v>
      </c>
    </row>
    <row r="15" spans="1:16" x14ac:dyDescent="0.35">
      <c r="A15" s="34" t="s">
        <v>55</v>
      </c>
      <c r="B15" s="3" t="s">
        <v>56</v>
      </c>
      <c r="C15" s="3" t="s">
        <v>44</v>
      </c>
      <c r="D15" s="4">
        <v>1</v>
      </c>
      <c r="E15" s="3"/>
      <c r="F15" s="2" t="str">
        <f>VLOOKUP(A15,admin!$A$3:$C$20,2, FALSE)</f>
        <v>m</v>
      </c>
      <c r="G15" s="3" t="str">
        <f>VLOOKUP(A15,admin!$A$3:$C$20,3, FALSE)</f>
        <v>London</v>
      </c>
      <c r="H15" s="3">
        <f>VLOOKUP(A15,admin!$A$3:$D$20,4, FALSE)</f>
        <v>1</v>
      </c>
      <c r="I15" s="2" t="e">
        <f>VLOOKUP(A15,admin!$G$3:$J$20,2, FALSE)</f>
        <v>#N/A</v>
      </c>
      <c r="J15" s="3" t="e">
        <f>VLOOKUP(A15,admin!$G$3:$J$20,3, FALSE)</f>
        <v>#N/A</v>
      </c>
      <c r="K15" s="3" t="e">
        <f>VLOOKUP(A15,admin!$G$3:$J$20,4, FALSE)</f>
        <v>#N/A</v>
      </c>
      <c r="L15" s="2" t="str">
        <f>VLOOKUP(A15,admin!$M$3:$P$20,2, FALSE)</f>
        <v>m</v>
      </c>
      <c r="M15" s="3" t="str">
        <f>VLOOKUP(A15,admin!$M$3:$P$20,3,FALSE)</f>
        <v>London</v>
      </c>
      <c r="N15" s="35">
        <f>VLOOKUP(A15,admin!$M$3:$P$20,4, FALSE)</f>
        <v>1</v>
      </c>
      <c r="P15" t="b">
        <f>AND(B15=VLOOKUP(A15,census!$A$3:$D$22,2,FALSE),AND(C15=VLOOKUP(A15,census!$A$3:$D$22,3,FALSE),D15=VLOOKUP(A15,census!$A$3:$D$22,4,FALSE)))</f>
        <v>1</v>
      </c>
    </row>
    <row r="16" spans="1:16" x14ac:dyDescent="0.35">
      <c r="A16" s="34" t="s">
        <v>57</v>
      </c>
      <c r="B16" s="3" t="s">
        <v>56</v>
      </c>
      <c r="C16" s="3" t="s">
        <v>44</v>
      </c>
      <c r="D16" s="4">
        <v>2</v>
      </c>
      <c r="E16" s="3"/>
      <c r="F16" s="2" t="e">
        <f>VLOOKUP(A16,admin!$A$3:$C$20,2, FALSE)</f>
        <v>#N/A</v>
      </c>
      <c r="G16" s="3" t="e">
        <f>VLOOKUP(A16,admin!$A$3:$C$20,3, FALSE)</f>
        <v>#N/A</v>
      </c>
      <c r="H16" s="3" t="e">
        <f>VLOOKUP(A16,admin!$A$3:$D$20,4, FALSE)</f>
        <v>#N/A</v>
      </c>
      <c r="I16" s="2" t="e">
        <f>VLOOKUP(A16,admin!$G$3:$J$20,2, FALSE)</f>
        <v>#N/A</v>
      </c>
      <c r="J16" s="3" t="e">
        <f>VLOOKUP(A16,admin!$G$3:$J$20,3, FALSE)</f>
        <v>#N/A</v>
      </c>
      <c r="K16" s="3" t="e">
        <f>VLOOKUP(A16,admin!$G$3:$J$20,4, FALSE)</f>
        <v>#N/A</v>
      </c>
      <c r="L16" s="2" t="str">
        <f>VLOOKUP(A16,admin!$M$3:$P$20,2, FALSE)</f>
        <v>m</v>
      </c>
      <c r="M16" s="3" t="str">
        <f>VLOOKUP(A16,admin!$M$3:$P$20,3,FALSE)</f>
        <v>London</v>
      </c>
      <c r="N16" s="35">
        <f>VLOOKUP(A16,admin!$M$3:$P$20,4, FALSE)</f>
        <v>2</v>
      </c>
      <c r="P16" t="b">
        <f>AND(B16=VLOOKUP(A16,census!$A$3:$D$22,2,FALSE),AND(C16=VLOOKUP(A16,census!$A$3:$D$22,3,FALSE),D16=VLOOKUP(A16,census!$A$3:$D$22,4,FALSE)))</f>
        <v>1</v>
      </c>
    </row>
    <row r="17" spans="1:16" x14ac:dyDescent="0.35">
      <c r="A17" s="34" t="s">
        <v>58</v>
      </c>
      <c r="B17" s="3" t="s">
        <v>56</v>
      </c>
      <c r="C17" s="3" t="s">
        <v>44</v>
      </c>
      <c r="D17" s="4">
        <v>3</v>
      </c>
      <c r="E17" s="3"/>
      <c r="F17" s="2" t="e">
        <f>VLOOKUP(A17,admin!$A$3:$C$20,2, FALSE)</f>
        <v>#N/A</v>
      </c>
      <c r="G17" s="3" t="e">
        <f>VLOOKUP(A17,admin!$A$3:$C$20,3, FALSE)</f>
        <v>#N/A</v>
      </c>
      <c r="H17" s="3" t="e">
        <f>VLOOKUP(A17,admin!$A$3:$D$20,4, FALSE)</f>
        <v>#N/A</v>
      </c>
      <c r="I17" s="2" t="str">
        <f>VLOOKUP(A17,admin!$G$3:$J$20,2, FALSE)</f>
        <v>m</v>
      </c>
      <c r="J17" s="3" t="str">
        <f>VLOOKUP(A17,admin!$G$3:$J$20,3, FALSE)</f>
        <v>London</v>
      </c>
      <c r="K17" s="3">
        <f>VLOOKUP(A17,admin!$G$3:$J$20,4, FALSE)</f>
        <v>3</v>
      </c>
      <c r="L17" s="2" t="str">
        <f>VLOOKUP(A17,admin!$M$3:$P$20,2, FALSE)</f>
        <v>m</v>
      </c>
      <c r="M17" s="3" t="str">
        <f>VLOOKUP(A17,admin!$M$3:$P$20,3,FALSE)</f>
        <v>London</v>
      </c>
      <c r="N17" s="35">
        <f>VLOOKUP(A17,admin!$M$3:$P$20,4, FALSE)</f>
        <v>3</v>
      </c>
      <c r="P17" t="b">
        <f>AND(B17=VLOOKUP(A17,census!$A$3:$D$22,2,FALSE),AND(C17=VLOOKUP(A17,census!$A$3:$D$22,3,FALSE),D17=VLOOKUP(A17,census!$A$3:$D$22,4,FALSE)))</f>
        <v>1</v>
      </c>
    </row>
    <row r="18" spans="1:16" x14ac:dyDescent="0.35">
      <c r="A18" s="34" t="s">
        <v>59</v>
      </c>
      <c r="B18" s="3" t="s">
        <v>56</v>
      </c>
      <c r="C18" s="3" t="s">
        <v>44</v>
      </c>
      <c r="D18" s="4">
        <v>1</v>
      </c>
      <c r="E18" s="3"/>
      <c r="F18" s="2" t="str">
        <f>VLOOKUP(A18,admin!$A$3:$C$20,2, FALSE)</f>
        <v>m</v>
      </c>
      <c r="G18" s="3" t="str">
        <f>VLOOKUP(A18,admin!$A$3:$C$20,3, FALSE)</f>
        <v>London</v>
      </c>
      <c r="H18" s="3">
        <f>VLOOKUP(A18,admin!$A$3:$D$20,4, FALSE)</f>
        <v>1</v>
      </c>
      <c r="I18" s="2" t="str">
        <f>VLOOKUP(A18,admin!$G$3:$J$20,2, FALSE)</f>
        <v>m</v>
      </c>
      <c r="J18" s="3" t="str">
        <f>VLOOKUP(A18,admin!$G$3:$J$20,3, FALSE)</f>
        <v>London</v>
      </c>
      <c r="K18" s="3">
        <f>VLOOKUP(A18,admin!$G$3:$J$20,4, FALSE)</f>
        <v>1</v>
      </c>
      <c r="L18" s="2" t="str">
        <f>VLOOKUP(A18,admin!$M$3:$P$20,2, FALSE)</f>
        <v>m</v>
      </c>
      <c r="M18" s="3" t="str">
        <f>VLOOKUP(A18,admin!$M$3:$P$20,3,FALSE)</f>
        <v>Soton</v>
      </c>
      <c r="N18" s="35">
        <f>VLOOKUP(A18,admin!$M$3:$P$20,4, FALSE)</f>
        <v>1</v>
      </c>
      <c r="P18" t="b">
        <f>AND(B18=VLOOKUP(A18,census!$A$3:$D$22,2,FALSE),AND(C18=VLOOKUP(A18,census!$A$3:$D$22,3,FALSE),D18=VLOOKUP(A18,census!$A$3:$D$22,4,FALSE)))</f>
        <v>1</v>
      </c>
    </row>
    <row r="19" spans="1:16" x14ac:dyDescent="0.35">
      <c r="A19" s="34" t="s">
        <v>59</v>
      </c>
      <c r="B19" s="3" t="s">
        <v>56</v>
      </c>
      <c r="C19" s="8" t="s">
        <v>51</v>
      </c>
      <c r="D19" s="4">
        <v>1</v>
      </c>
      <c r="E19" s="3"/>
      <c r="F19" s="2" t="str">
        <f>VLOOKUP(A19,admin!$A$3:$C$20,2, FALSE)</f>
        <v>m</v>
      </c>
      <c r="G19" s="3" t="str">
        <f>VLOOKUP(A19,admin!$A$3:$C$20,3, FALSE)</f>
        <v>London</v>
      </c>
      <c r="H19" s="3">
        <f>VLOOKUP(A19,admin!$A$3:$D$20,4, FALSE)</f>
        <v>1</v>
      </c>
      <c r="I19" s="2" t="str">
        <f>VLOOKUP(A19,admin!$G$3:$J$20,2, FALSE)</f>
        <v>m</v>
      </c>
      <c r="J19" s="3" t="str">
        <f>VLOOKUP(A19,admin!$G$3:$J$20,3, FALSE)</f>
        <v>London</v>
      </c>
      <c r="K19" s="3">
        <f>VLOOKUP(A19,admin!$G$3:$J$20,4, FALSE)</f>
        <v>1</v>
      </c>
      <c r="L19" s="2" t="str">
        <f>VLOOKUP(A19,admin!$M$3:$P$20,2, FALSE)</f>
        <v>m</v>
      </c>
      <c r="M19" s="3" t="str">
        <f>VLOOKUP(A19,admin!$M$3:$P$20,3,FALSE)</f>
        <v>Soton</v>
      </c>
      <c r="N19" s="35">
        <f>VLOOKUP(A19,admin!$M$3:$P$20,4, FALSE)</f>
        <v>1</v>
      </c>
      <c r="P19" t="b">
        <f>AND(B19=VLOOKUP(A19,census!$A$3:$D$22,2,FALSE),AND(C19=VLOOKUP(A19,census!$A$3:$D$22,3,FALSE),D19=VLOOKUP(A19,census!$A$3:$D$22,4,FALSE)))</f>
        <v>0</v>
      </c>
    </row>
    <row r="20" spans="1:16" x14ac:dyDescent="0.35">
      <c r="A20" s="34" t="s">
        <v>60</v>
      </c>
      <c r="B20" s="3" t="s">
        <v>56</v>
      </c>
      <c r="C20" s="3" t="s">
        <v>44</v>
      </c>
      <c r="D20" s="4">
        <v>2</v>
      </c>
      <c r="E20" s="3"/>
      <c r="F20" s="2" t="e">
        <f>VLOOKUP(A20,admin!$A$3:$C$20,2, FALSE)</f>
        <v>#N/A</v>
      </c>
      <c r="G20" s="3" t="e">
        <f>VLOOKUP(A20,admin!$A$3:$C$20,3, FALSE)</f>
        <v>#N/A</v>
      </c>
      <c r="H20" s="3" t="e">
        <f>VLOOKUP(A20,admin!$A$3:$D$20,4, FALSE)</f>
        <v>#N/A</v>
      </c>
      <c r="I20" s="2" t="str">
        <f>VLOOKUP(A20,admin!$G$3:$J$20,2, FALSE)</f>
        <v>m</v>
      </c>
      <c r="J20" s="3" t="str">
        <f>VLOOKUP(A20,admin!$G$3:$J$20,3, FALSE)</f>
        <v>London</v>
      </c>
      <c r="K20" s="3">
        <f>VLOOKUP(A20,admin!$G$3:$J$20,4, FALSE)</f>
        <v>2</v>
      </c>
      <c r="L20" s="2" t="str">
        <f>VLOOKUP(A20,admin!$M$3:$P$20,2, FALSE)</f>
        <v>m</v>
      </c>
      <c r="M20" s="3" t="str">
        <f>VLOOKUP(A20,admin!$M$3:$P$20,3,FALSE)</f>
        <v>London</v>
      </c>
      <c r="N20" s="35">
        <f>VLOOKUP(A20,admin!$M$3:$P$20,4, FALSE)</f>
        <v>2</v>
      </c>
      <c r="P20" t="b">
        <f>AND(B20=VLOOKUP(A20,census!$A$3:$D$22,2,FALSE),AND(C20=VLOOKUP(A20,census!$A$3:$D$22,3,FALSE),D20=VLOOKUP(A20,census!$A$3:$D$22,4,FALSE)))</f>
        <v>1</v>
      </c>
    </row>
    <row r="21" spans="1:16" x14ac:dyDescent="0.35">
      <c r="A21" s="34" t="s">
        <v>61</v>
      </c>
      <c r="B21" s="3" t="s">
        <v>56</v>
      </c>
      <c r="C21" s="3" t="s">
        <v>44</v>
      </c>
      <c r="D21" s="9">
        <v>2</v>
      </c>
      <c r="E21" s="3"/>
      <c r="F21" s="2" t="e">
        <f>VLOOKUP(A21,admin!$A$3:$C$20,2, FALSE)</f>
        <v>#N/A</v>
      </c>
      <c r="G21" s="3" t="e">
        <f>VLOOKUP(A21,admin!$A$3:$C$20,3, FALSE)</f>
        <v>#N/A</v>
      </c>
      <c r="H21" s="3" t="e">
        <f>VLOOKUP(A21,admin!$A$3:$D$20,4, FALSE)</f>
        <v>#N/A</v>
      </c>
      <c r="I21" s="2" t="e">
        <f>VLOOKUP(A21,admin!$G$3:$J$20,2, FALSE)</f>
        <v>#N/A</v>
      </c>
      <c r="J21" s="3" t="e">
        <f>VLOOKUP(A21,admin!$G$3:$J$20,3, FALSE)</f>
        <v>#N/A</v>
      </c>
      <c r="K21" s="3" t="e">
        <f>VLOOKUP(A21,admin!$G$3:$J$20,4, FALSE)</f>
        <v>#N/A</v>
      </c>
      <c r="L21" s="2" t="str">
        <f>VLOOKUP(A21,admin!$M$3:$P$20,2, FALSE)</f>
        <v>m</v>
      </c>
      <c r="M21" s="3" t="str">
        <f>VLOOKUP(A21,admin!$M$3:$P$20,3,FALSE)</f>
        <v>London</v>
      </c>
      <c r="N21" s="35">
        <f>VLOOKUP(A21,admin!$M$3:$P$20,4, FALSE)</f>
        <v>2</v>
      </c>
      <c r="P21" t="b">
        <f>AND(B21=VLOOKUP(A21,census!$A$3:$D$22,2,FALSE),AND(C21=VLOOKUP(A21,census!$A$3:$D$22,3,FALSE),D21=VLOOKUP(A21,census!$A$3:$D$22,4,FALSE)))</f>
        <v>0</v>
      </c>
    </row>
    <row r="22" spans="1:16" x14ac:dyDescent="0.35">
      <c r="A22" s="34" t="s">
        <v>62</v>
      </c>
      <c r="B22" s="3" t="s">
        <v>56</v>
      </c>
      <c r="C22" s="3" t="s">
        <v>44</v>
      </c>
      <c r="D22" s="4">
        <v>2</v>
      </c>
      <c r="E22" s="3"/>
      <c r="F22" s="2" t="e">
        <f>VLOOKUP(A22,admin!$A$3:$C$20,2, FALSE)</f>
        <v>#N/A</v>
      </c>
      <c r="G22" s="3" t="e">
        <f>VLOOKUP(A22,admin!$A$3:$C$20,3, FALSE)</f>
        <v>#N/A</v>
      </c>
      <c r="H22" s="3" t="e">
        <f>VLOOKUP(A22,admin!$A$3:$D$20,4, FALSE)</f>
        <v>#N/A</v>
      </c>
      <c r="I22" s="2" t="str">
        <f>VLOOKUP(A22,admin!$G$3:$J$20,2, FALSE)</f>
        <v>m</v>
      </c>
      <c r="J22" s="3" t="str">
        <f>VLOOKUP(A22,admin!$G$3:$J$20,3, FALSE)</f>
        <v>London</v>
      </c>
      <c r="K22" s="3">
        <f>VLOOKUP(A22,admin!$G$3:$J$20,4, FALSE)</f>
        <v>2</v>
      </c>
      <c r="L22" s="2" t="e">
        <f>VLOOKUP(A22,admin!$M$3:$P$20,2, FALSE)</f>
        <v>#N/A</v>
      </c>
      <c r="M22" s="3" t="e">
        <f>VLOOKUP(A22,admin!$M$3:$P$20,3,FALSE)</f>
        <v>#N/A</v>
      </c>
      <c r="N22" s="35" t="e">
        <f>VLOOKUP(A22,admin!$M$3:$P$20,4, FALSE)</f>
        <v>#N/A</v>
      </c>
      <c r="P22" t="b">
        <f>AND(B22=VLOOKUP(A22,census!$A$3:$D$22,2,FALSE),AND(C22=VLOOKUP(A22,census!$A$3:$D$22,3,FALSE),D22=VLOOKUP(A22,census!$A$3:$D$22,4,FALSE)))</f>
        <v>1</v>
      </c>
    </row>
    <row r="23" spans="1:16" x14ac:dyDescent="0.35">
      <c r="A23" s="34" t="s">
        <v>63</v>
      </c>
      <c r="B23" s="3" t="s">
        <v>56</v>
      </c>
      <c r="C23" s="3" t="s">
        <v>51</v>
      </c>
      <c r="D23" s="4">
        <v>1</v>
      </c>
      <c r="E23" s="3"/>
      <c r="F23" s="2" t="str">
        <f>VLOOKUP(A23,admin!$A$3:$C$20,2, FALSE)</f>
        <v>m</v>
      </c>
      <c r="G23" s="3" t="str">
        <f>VLOOKUP(A23,admin!$A$3:$C$20,3, FALSE)</f>
        <v>Soton</v>
      </c>
      <c r="H23" s="3">
        <f>VLOOKUP(A23,admin!$A$3:$D$20,4, FALSE)</f>
        <v>1</v>
      </c>
      <c r="I23" s="2" t="e">
        <f>VLOOKUP(A23,admin!$G$3:$J$20,2, FALSE)</f>
        <v>#N/A</v>
      </c>
      <c r="J23" s="3" t="e">
        <f>VLOOKUP(A23,admin!$G$3:$J$20,3, FALSE)</f>
        <v>#N/A</v>
      </c>
      <c r="K23" s="3" t="e">
        <f>VLOOKUP(A23,admin!$G$3:$J$20,4, FALSE)</f>
        <v>#N/A</v>
      </c>
      <c r="L23" s="2" t="str">
        <f>VLOOKUP(A23,admin!$M$3:$P$20,2, FALSE)</f>
        <v>m</v>
      </c>
      <c r="M23" s="3" t="str">
        <f>VLOOKUP(A23,admin!$M$3:$P$20,3,FALSE)</f>
        <v>Soton</v>
      </c>
      <c r="N23" s="35">
        <f>VLOOKUP(A23,admin!$M$3:$P$20,4, FALSE)</f>
        <v>1</v>
      </c>
      <c r="P23" t="b">
        <f>AND(B23=VLOOKUP(A23,census!$A$3:$D$22,2,FALSE),AND(C23=VLOOKUP(A23,census!$A$3:$D$22,3,FALSE),D23=VLOOKUP(A23,census!$A$3:$D$22,4,FALSE)))</f>
        <v>1</v>
      </c>
    </row>
    <row r="24" spans="1:16" x14ac:dyDescent="0.35">
      <c r="A24" s="36" t="s">
        <v>64</v>
      </c>
      <c r="B24" s="3" t="s">
        <v>43</v>
      </c>
      <c r="C24" s="8" t="s">
        <v>51</v>
      </c>
      <c r="D24" s="4">
        <v>2</v>
      </c>
      <c r="E24" s="3"/>
      <c r="F24" s="2" t="e">
        <f>VLOOKUP(A24,admin!$A$3:$C$20,2, FALSE)</f>
        <v>#N/A</v>
      </c>
      <c r="G24" s="3" t="e">
        <f>VLOOKUP(A24,admin!$A$3:$C$20,3, FALSE)</f>
        <v>#N/A</v>
      </c>
      <c r="H24" s="3" t="e">
        <f>VLOOKUP(A24,admin!$A$3:$D$20,4, FALSE)</f>
        <v>#N/A</v>
      </c>
      <c r="I24" s="2" t="e">
        <f>VLOOKUP(A24,admin!$G$3:$J$20,2, FALSE)</f>
        <v>#N/A</v>
      </c>
      <c r="J24" s="3" t="e">
        <f>VLOOKUP(A24,admin!$G$3:$J$20,3, FALSE)</f>
        <v>#N/A</v>
      </c>
      <c r="K24" s="3" t="e">
        <f>VLOOKUP(A24,admin!$G$3:$J$20,4, FALSE)</f>
        <v>#N/A</v>
      </c>
      <c r="L24" s="2" t="str">
        <f>VLOOKUP(A24,admin!$M$3:$P$20,2, FALSE)</f>
        <v>f</v>
      </c>
      <c r="M24" s="3" t="str">
        <f>VLOOKUP(A24,admin!$M$3:$P$20,3,FALSE)</f>
        <v>Soton</v>
      </c>
      <c r="N24" s="35">
        <f>VLOOKUP(A24,admin!$M$3:$P$20,4, FALSE)</f>
        <v>2</v>
      </c>
      <c r="P24" t="b">
        <f>AND(B24=VLOOKUP(A24,census!$A$3:$D$22,2,FALSE),AND(C24=VLOOKUP(A24,census!$A$3:$D$22,3,FALSE),D24=VLOOKUP(A24,census!$A$3:$D$22,4,FALSE)))</f>
        <v>0</v>
      </c>
    </row>
    <row r="25" spans="1:16" x14ac:dyDescent="0.35">
      <c r="A25" s="34" t="s">
        <v>64</v>
      </c>
      <c r="B25" s="3" t="s">
        <v>56</v>
      </c>
      <c r="C25" s="3" t="s">
        <v>51</v>
      </c>
      <c r="D25" s="4">
        <v>2</v>
      </c>
      <c r="E25" s="3"/>
      <c r="F25" s="2" t="e">
        <f>VLOOKUP(A25,admin!$A$3:$C$20,2, FALSE)</f>
        <v>#N/A</v>
      </c>
      <c r="G25" s="3" t="e">
        <f>VLOOKUP(A25,admin!$A$3:$C$20,3, FALSE)</f>
        <v>#N/A</v>
      </c>
      <c r="H25" s="3" t="e">
        <f>VLOOKUP(A25,admin!$A$3:$D$20,4, FALSE)</f>
        <v>#N/A</v>
      </c>
      <c r="I25" s="2" t="e">
        <f>VLOOKUP(A25,admin!$G$3:$J$20,2, FALSE)</f>
        <v>#N/A</v>
      </c>
      <c r="J25" s="3" t="e">
        <f>VLOOKUP(A25,admin!$G$3:$J$20,3, FALSE)</f>
        <v>#N/A</v>
      </c>
      <c r="K25" s="3" t="e">
        <f>VLOOKUP(A25,admin!$G$3:$J$20,4, FALSE)</f>
        <v>#N/A</v>
      </c>
      <c r="L25" s="2" t="str">
        <f>VLOOKUP(A25,admin!$M$3:$P$20,2, FALSE)</f>
        <v>f</v>
      </c>
      <c r="M25" s="3" t="str">
        <f>VLOOKUP(A25,admin!$M$3:$P$20,3,FALSE)</f>
        <v>Soton</v>
      </c>
      <c r="N25" s="35">
        <f>VLOOKUP(A25,admin!$M$3:$P$20,4, FALSE)</f>
        <v>2</v>
      </c>
      <c r="P25" t="b">
        <f>AND(B25=VLOOKUP(A25,census!$A$3:$D$22,2,FALSE),AND(C25=VLOOKUP(A25,census!$A$3:$D$22,3,FALSE),D25=VLOOKUP(A25,census!$A$3:$D$22,4,FALSE)))</f>
        <v>1</v>
      </c>
    </row>
    <row r="26" spans="1:16" x14ac:dyDescent="0.35">
      <c r="A26" s="34" t="s">
        <v>65</v>
      </c>
      <c r="B26" s="3" t="s">
        <v>56</v>
      </c>
      <c r="C26" s="3" t="s">
        <v>51</v>
      </c>
      <c r="D26" s="4">
        <v>3</v>
      </c>
      <c r="E26" s="3"/>
      <c r="F26" s="2" t="e">
        <f>VLOOKUP(A26,admin!$A$3:$C$20,2, FALSE)</f>
        <v>#N/A</v>
      </c>
      <c r="G26" s="3" t="e">
        <f>VLOOKUP(A26,admin!$A$3:$C$20,3, FALSE)</f>
        <v>#N/A</v>
      </c>
      <c r="H26" s="3" t="e">
        <f>VLOOKUP(A26,admin!$A$3:$D$20,4, FALSE)</f>
        <v>#N/A</v>
      </c>
      <c r="I26" s="2" t="e">
        <f>VLOOKUP(A26,admin!$G$3:$J$20,2, FALSE)</f>
        <v>#N/A</v>
      </c>
      <c r="J26" s="3" t="e">
        <f>VLOOKUP(A26,admin!$G$3:$J$20,3, FALSE)</f>
        <v>#N/A</v>
      </c>
      <c r="K26" s="3" t="e">
        <f>VLOOKUP(A26,admin!$G$3:$J$20,4, FALSE)</f>
        <v>#N/A</v>
      </c>
      <c r="L26" s="2" t="e">
        <f>VLOOKUP(A26,admin!$M$3:$P$20,2, FALSE)</f>
        <v>#N/A</v>
      </c>
      <c r="M26" s="3" t="e">
        <f>VLOOKUP(A26,admin!$M$3:$P$20,3,FALSE)</f>
        <v>#N/A</v>
      </c>
      <c r="N26" s="35" t="e">
        <f>VLOOKUP(A26,admin!$M$3:$P$20,4, FALSE)</f>
        <v>#N/A</v>
      </c>
      <c r="P26" t="b">
        <f>AND(B26=VLOOKUP(A26,census!$A$3:$D$22,2,FALSE),AND(C26=VLOOKUP(A26,census!$A$3:$D$22,3,FALSE),D26=VLOOKUP(A26,census!$A$3:$D$22,4,FALSE)))</f>
        <v>1</v>
      </c>
    </row>
    <row r="27" spans="1:16" x14ac:dyDescent="0.35">
      <c r="A27" s="36" t="s">
        <v>72</v>
      </c>
      <c r="B27" s="3" t="s">
        <v>56</v>
      </c>
      <c r="C27" s="3" t="s">
        <v>44</v>
      </c>
      <c r="D27" s="4">
        <v>1</v>
      </c>
      <c r="E27" s="3"/>
      <c r="F27" s="2" t="e">
        <f>VLOOKUP(A27,admin!$A$3:$C$20,2, FALSE)</f>
        <v>#N/A</v>
      </c>
      <c r="G27" s="3" t="e">
        <f>VLOOKUP(A27,admin!$A$3:$C$20,3, FALSE)</f>
        <v>#N/A</v>
      </c>
      <c r="H27" s="3" t="e">
        <f>VLOOKUP(A27,admin!$A$3:$D$20,4, FALSE)</f>
        <v>#N/A</v>
      </c>
      <c r="I27" s="2" t="str">
        <f>VLOOKUP(A27,admin!$G$3:$J$20,2, FALSE)</f>
        <v>m</v>
      </c>
      <c r="J27" s="3" t="str">
        <f>VLOOKUP(A27,admin!$G$3:$J$20,3, FALSE)</f>
        <v>London</v>
      </c>
      <c r="K27" s="3">
        <f>VLOOKUP(A27,admin!$G$3:$J$20,4, FALSE)</f>
        <v>1</v>
      </c>
      <c r="L27" s="2" t="e">
        <f>VLOOKUP(A27,admin!$M$3:$P$20,2, FALSE)</f>
        <v>#N/A</v>
      </c>
      <c r="M27" s="3" t="e">
        <f>VLOOKUP(A27,admin!$M$3:$P$20,3,FALSE)</f>
        <v>#N/A</v>
      </c>
      <c r="N27" s="35" t="e">
        <f>VLOOKUP(A27,admin!$M$3:$P$20,4, FALSE)</f>
        <v>#N/A</v>
      </c>
      <c r="P27" t="e">
        <f>AND(B27=VLOOKUP(A27,census!$A$3:$D$22,2,FALSE),AND(C27=VLOOKUP(A27,census!$A$3:$D$22,3,FALSE),D27=VLOOKUP(A27,census!$A$3:$D$22,4,FALSE)))</f>
        <v>#N/A</v>
      </c>
    </row>
    <row r="28" spans="1:16" ht="15" thickBot="1" x14ac:dyDescent="0.4">
      <c r="A28" s="37" t="s">
        <v>73</v>
      </c>
      <c r="B28" s="38" t="s">
        <v>56</v>
      </c>
      <c r="C28" s="38" t="s">
        <v>44</v>
      </c>
      <c r="D28" s="39">
        <v>2</v>
      </c>
      <c r="E28" s="38"/>
      <c r="F28" s="42" t="e">
        <f>VLOOKUP(A28,admin!$A$3:$C$20,2, FALSE)</f>
        <v>#N/A</v>
      </c>
      <c r="G28" s="38" t="e">
        <f>VLOOKUP(A28,admin!$A$3:$C$20,3, FALSE)</f>
        <v>#N/A</v>
      </c>
      <c r="H28" s="38" t="e">
        <f>VLOOKUP(A28,admin!$A$3:$D$20,4, FALSE)</f>
        <v>#N/A</v>
      </c>
      <c r="I28" s="42" t="e">
        <f>VLOOKUP(A28,admin!$G$3:$J$20,2, FALSE)</f>
        <v>#N/A</v>
      </c>
      <c r="J28" s="38" t="e">
        <f>VLOOKUP(A28,admin!$G$3:$J$20,3, FALSE)</f>
        <v>#N/A</v>
      </c>
      <c r="K28" s="38" t="e">
        <f>VLOOKUP(A28,admin!$G$3:$J$20,4, FALSE)</f>
        <v>#N/A</v>
      </c>
      <c r="L28" s="42" t="str">
        <f>VLOOKUP(A28,admin!$M$3:$P$20,2, FALSE)</f>
        <v>m</v>
      </c>
      <c r="M28" s="38" t="str">
        <f>VLOOKUP(A28,admin!$M$3:$P$20,3,FALSE)</f>
        <v>London</v>
      </c>
      <c r="N28" s="40">
        <f>VLOOKUP(A28,admin!$M$3:$P$20,4, FALSE)</f>
        <v>2</v>
      </c>
      <c r="P28" t="e">
        <f>AND(B28=VLOOKUP(A28,census!$A$3:$D$22,2,FALSE),AND(C28=VLOOKUP(A28,census!$A$3:$D$22,3,FALSE),D28=VLOOKUP(A28,census!$A$3:$D$22,4,FALSE)))</f>
        <v>#N/A</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D1A94-C313-4FC5-9D31-1AC84216DC3F}">
  <dimension ref="A1:M17"/>
  <sheetViews>
    <sheetView workbookViewId="0">
      <selection activeCell="M3" sqref="M3"/>
    </sheetView>
  </sheetViews>
  <sheetFormatPr defaultRowHeight="14.5" x14ac:dyDescent="0.35"/>
  <cols>
    <col min="4" max="4" width="9.1796875" style="1"/>
    <col min="5" max="5" width="14.26953125" customWidth="1"/>
    <col min="6" max="6" width="28.453125" customWidth="1"/>
    <col min="9" max="9" width="19.26953125" bestFit="1" customWidth="1"/>
    <col min="10" max="10" width="11" bestFit="1" customWidth="1"/>
  </cols>
  <sheetData>
    <row r="1" spans="1:13" x14ac:dyDescent="0.35">
      <c r="A1" t="s">
        <v>88</v>
      </c>
      <c r="L1" t="s">
        <v>89</v>
      </c>
    </row>
    <row r="2" spans="1:13" s="6" customFormat="1" x14ac:dyDescent="0.35">
      <c r="A2" s="11" t="s">
        <v>38</v>
      </c>
      <c r="B2" s="12" t="s">
        <v>39</v>
      </c>
      <c r="C2" s="13" t="s">
        <v>40</v>
      </c>
      <c r="D2" s="14" t="s">
        <v>77</v>
      </c>
      <c r="E2" s="24" t="s">
        <v>90</v>
      </c>
      <c r="F2" s="24" t="s">
        <v>91</v>
      </c>
      <c r="G2" s="6" t="s">
        <v>92</v>
      </c>
      <c r="I2" s="24" t="s">
        <v>93</v>
      </c>
      <c r="J2" s="6" t="s">
        <v>92</v>
      </c>
      <c r="L2" s="6" t="s">
        <v>94</v>
      </c>
      <c r="M2" s="6" t="s">
        <v>95</v>
      </c>
    </row>
    <row r="3" spans="1:13" x14ac:dyDescent="0.35">
      <c r="A3" s="2" t="s">
        <v>43</v>
      </c>
      <c r="B3" s="3" t="s">
        <v>44</v>
      </c>
      <c r="C3" s="4">
        <v>1</v>
      </c>
      <c r="D3" s="1" t="str">
        <f t="shared" ref="D3:D14" si="0" xml:space="preserve"> _xlfn.CONCAT(A3,C3,B3)</f>
        <v>f1London</v>
      </c>
      <c r="E3">
        <f>COUNTIF(census!E$3:E$22,"="&amp;D3)</f>
        <v>2</v>
      </c>
      <c r="F3">
        <f>COUNTIF('admin-long(append)'!F$3:F$38,"="&amp;D3)</f>
        <v>4</v>
      </c>
      <c r="G3">
        <f>E3/F3</f>
        <v>0.5</v>
      </c>
      <c r="I3">
        <f>SUMIF('admin-long(append)'!F$3:F$38,"="&amp;hypercube!D3,'admin-long(append)'!G$3:G$38)</f>
        <v>1.6666666666666665</v>
      </c>
      <c r="J3">
        <f>E3/I3</f>
        <v>1.2000000000000002</v>
      </c>
      <c r="L3">
        <f>SUMIF('admin-long(append)'!F$3:F$38,"="&amp;hypercube!D3,'admin-long(append)'!I$3:I$38)</f>
        <v>2</v>
      </c>
      <c r="M3">
        <f>SUMIF(modelling!I3:I38,"="&amp;hypercube!D3,modelling!M3:M38)</f>
        <v>1.6258264</v>
      </c>
    </row>
    <row r="4" spans="1:13" x14ac:dyDescent="0.35">
      <c r="A4" s="2" t="s">
        <v>43</v>
      </c>
      <c r="B4" s="3" t="s">
        <v>44</v>
      </c>
      <c r="C4" s="4">
        <v>2</v>
      </c>
      <c r="D4" s="1" t="str">
        <f t="shared" si="0"/>
        <v>f2London</v>
      </c>
      <c r="E4">
        <f>COUNTIF(census!E$3:E$22,"="&amp;D4)</f>
        <v>3</v>
      </c>
      <c r="F4">
        <f>COUNTIF('admin-long(append)'!F$3:F$38,"="&amp;D4)</f>
        <v>2</v>
      </c>
      <c r="G4">
        <f t="shared" ref="G4:G14" si="1">E4/F4</f>
        <v>1.5</v>
      </c>
      <c r="I4">
        <f>SUMIF('admin-long(append)'!F$3:F$38,"="&amp;hypercube!D4,'admin-long(append)'!G$3:G$38)</f>
        <v>1.5</v>
      </c>
      <c r="J4">
        <f t="shared" ref="J4:J14" si="2">E4/I4</f>
        <v>2</v>
      </c>
      <c r="L4">
        <f>SUMIF('admin-long(append)'!F$3:F$38,"="&amp;hypercube!D4,'admin-long(append)'!I$3:I$38)</f>
        <v>3</v>
      </c>
      <c r="M4">
        <f>SUMIF(modelling!I4:I39,"="&amp;hypercube!D4,modelling!M4:M39)</f>
        <v>2.0693617</v>
      </c>
    </row>
    <row r="5" spans="1:13" x14ac:dyDescent="0.35">
      <c r="A5" s="2" t="s">
        <v>43</v>
      </c>
      <c r="B5" s="3" t="s">
        <v>44</v>
      </c>
      <c r="C5" s="4">
        <v>3</v>
      </c>
      <c r="D5" s="1" t="str">
        <f t="shared" si="0"/>
        <v>f3London</v>
      </c>
      <c r="E5">
        <f>COUNTIF(census!E$3:E$22,"="&amp;D5)</f>
        <v>1</v>
      </c>
      <c r="F5">
        <f>COUNTIF('admin-long(append)'!F$3:F$38,"="&amp;D5)</f>
        <v>4</v>
      </c>
      <c r="G5">
        <f t="shared" si="1"/>
        <v>0.25</v>
      </c>
      <c r="I5">
        <f>SUMIF('admin-long(append)'!F$3:F$38,"="&amp;hypercube!D5,'admin-long(append)'!G$3:G$38)</f>
        <v>2</v>
      </c>
      <c r="J5">
        <f t="shared" si="2"/>
        <v>0.5</v>
      </c>
      <c r="L5">
        <f>SUMIF('admin-long(append)'!F$3:F$38,"="&amp;hypercube!D5,'admin-long(append)'!I$3:I$38)</f>
        <v>1</v>
      </c>
      <c r="M5">
        <f>SUMIF(modelling!I5:I40,"="&amp;hypercube!D5,modelling!M5:M40)</f>
        <v>2.1797935000000002</v>
      </c>
    </row>
    <row r="6" spans="1:13" x14ac:dyDescent="0.35">
      <c r="A6" s="2" t="s">
        <v>43</v>
      </c>
      <c r="B6" s="3" t="s">
        <v>51</v>
      </c>
      <c r="C6" s="4">
        <v>1</v>
      </c>
      <c r="D6" s="1" t="str">
        <f t="shared" si="0"/>
        <v>f1Soton</v>
      </c>
      <c r="E6">
        <f>COUNTIF(census!E$3:E$22,"="&amp;D6)</f>
        <v>1</v>
      </c>
      <c r="F6">
        <f>COUNTIF('admin-long(append)'!F$3:F$38,"="&amp;D6)</f>
        <v>2</v>
      </c>
      <c r="G6">
        <f t="shared" si="1"/>
        <v>0.5</v>
      </c>
      <c r="I6">
        <f>SUMIF('admin-long(append)'!F$3:F$38,"="&amp;hypercube!D6,'admin-long(append)'!G$3:G$38)</f>
        <v>1</v>
      </c>
      <c r="J6">
        <f t="shared" si="2"/>
        <v>1</v>
      </c>
      <c r="L6">
        <f>SUMIF('admin-long(append)'!F$3:F$38,"="&amp;hypercube!D6,'admin-long(append)'!I$3:I$38)</f>
        <v>1</v>
      </c>
      <c r="M6">
        <f>SUMIF(modelling!I6:I41,"="&amp;hypercube!D6,modelling!M6:M41)</f>
        <v>1.3860572</v>
      </c>
    </row>
    <row r="7" spans="1:13" x14ac:dyDescent="0.35">
      <c r="A7" s="2" t="s">
        <v>43</v>
      </c>
      <c r="B7" s="3" t="s">
        <v>51</v>
      </c>
      <c r="C7" s="4">
        <v>2</v>
      </c>
      <c r="D7" s="1" t="str">
        <f t="shared" si="0"/>
        <v>f2Soton</v>
      </c>
      <c r="E7">
        <f>COUNTIF(census!E$3:E$22,"="&amp;D7)</f>
        <v>1</v>
      </c>
      <c r="F7">
        <f>COUNTIF('admin-long(append)'!F$3:F$38,"="&amp;D7)</f>
        <v>1</v>
      </c>
      <c r="G7">
        <f t="shared" si="1"/>
        <v>1</v>
      </c>
      <c r="I7">
        <f>SUMIF('admin-long(append)'!F$3:F$38,"="&amp;hypercube!D7,'admin-long(append)'!G$3:G$38)</f>
        <v>0.5</v>
      </c>
      <c r="J7">
        <f t="shared" si="2"/>
        <v>2</v>
      </c>
      <c r="L7">
        <f>SUMIF('admin-long(append)'!F$3:F$38,"="&amp;hypercube!D7,'admin-long(append)'!I$3:I$38)</f>
        <v>1</v>
      </c>
      <c r="M7">
        <f>SUMIF(modelling!I7:I42,"="&amp;hypercube!D7,modelling!M7:M42)</f>
        <v>0.91155489999999995</v>
      </c>
    </row>
    <row r="8" spans="1:13" x14ac:dyDescent="0.35">
      <c r="A8" s="2" t="s">
        <v>43</v>
      </c>
      <c r="B8" s="3" t="s">
        <v>51</v>
      </c>
      <c r="C8" s="4">
        <v>3</v>
      </c>
      <c r="D8" s="1" t="str">
        <f t="shared" si="0"/>
        <v>f3Soton</v>
      </c>
      <c r="E8">
        <f>COUNTIF(census!E$3:E$22,"="&amp;D8)</f>
        <v>2</v>
      </c>
      <c r="F8">
        <f>COUNTIF('admin-long(append)'!F$3:F$38,"="&amp;D8)</f>
        <v>3</v>
      </c>
      <c r="G8">
        <f t="shared" si="1"/>
        <v>0.66666666666666663</v>
      </c>
      <c r="I8">
        <f>SUMIF('admin-long(append)'!F$3:F$38,"="&amp;hypercube!D8,'admin-long(append)'!G$3:G$38)</f>
        <v>1.5</v>
      </c>
      <c r="J8">
        <f t="shared" si="2"/>
        <v>1.3333333333333333</v>
      </c>
      <c r="L8">
        <f>SUMIF('admin-long(append)'!F$3:F$38,"="&amp;hypercube!D8,'admin-long(append)'!I$3:I$38)</f>
        <v>2</v>
      </c>
      <c r="M8">
        <f>SUMIF(modelling!I8:I43,"="&amp;hypercube!D8,modelling!M8:M43)</f>
        <v>1.8274062999999998</v>
      </c>
    </row>
    <row r="9" spans="1:13" x14ac:dyDescent="0.35">
      <c r="A9" s="2" t="s">
        <v>56</v>
      </c>
      <c r="B9" s="3" t="s">
        <v>44</v>
      </c>
      <c r="C9" s="4">
        <v>1</v>
      </c>
      <c r="D9" s="1" t="str">
        <f t="shared" si="0"/>
        <v>m1London</v>
      </c>
      <c r="E9">
        <f>COUNTIF(census!E$3:E$22,"="&amp;D9)</f>
        <v>2</v>
      </c>
      <c r="F9">
        <f>COUNTIF('admin-long(append)'!F$3:F$38,"="&amp;D9)</f>
        <v>6</v>
      </c>
      <c r="G9">
        <f t="shared" si="1"/>
        <v>0.33333333333333331</v>
      </c>
      <c r="I9">
        <f>SUMIF('admin-long(append)'!F$3:F$38,"="&amp;hypercube!D9,'admin-long(append)'!G$3:G$38)</f>
        <v>3</v>
      </c>
      <c r="J9">
        <f t="shared" si="2"/>
        <v>0.66666666666666663</v>
      </c>
      <c r="L9">
        <f>SUMIF('admin-long(append)'!F$3:F$38,"="&amp;hypercube!D9,'admin-long(append)'!I$3:I$38)</f>
        <v>2</v>
      </c>
      <c r="M9">
        <f>SUMIF(modelling!I9:I44,"="&amp;hypercube!D9,modelling!M9:M44)</f>
        <v>2.1521190999999997</v>
      </c>
    </row>
    <row r="10" spans="1:13" x14ac:dyDescent="0.35">
      <c r="A10" s="2" t="s">
        <v>56</v>
      </c>
      <c r="B10" s="3" t="s">
        <v>44</v>
      </c>
      <c r="C10" s="4">
        <v>2</v>
      </c>
      <c r="D10" s="1" t="str">
        <f t="shared" si="0"/>
        <v>m2London</v>
      </c>
      <c r="E10">
        <f>COUNTIF(census!E$3:E$22,"="&amp;D10)</f>
        <v>3</v>
      </c>
      <c r="F10">
        <f>COUNTIF('admin-long(append)'!F$3:F$38,"="&amp;D10)</f>
        <v>6</v>
      </c>
      <c r="G10">
        <f t="shared" si="1"/>
        <v>0.5</v>
      </c>
      <c r="I10">
        <f>SUMIF('admin-long(append)'!F$3:F$38,"="&amp;hypercube!D10,'admin-long(append)'!G$3:G$38)</f>
        <v>5</v>
      </c>
      <c r="J10">
        <f t="shared" si="2"/>
        <v>0.6</v>
      </c>
      <c r="L10">
        <f>SUMIF('admin-long(append)'!F$3:F$38,"="&amp;hypercube!D10,'admin-long(append)'!I$3:I$38)</f>
        <v>3</v>
      </c>
      <c r="M10">
        <f>SUMIF(modelling!I10:I45,"="&amp;hypercube!D10,modelling!M10:M45)</f>
        <v>4.1312034999999998</v>
      </c>
    </row>
    <row r="11" spans="1:13" x14ac:dyDescent="0.35">
      <c r="A11" s="2" t="s">
        <v>56</v>
      </c>
      <c r="B11" s="3" t="s">
        <v>44</v>
      </c>
      <c r="C11" s="4">
        <v>3</v>
      </c>
      <c r="D11" s="1" t="str">
        <f t="shared" si="0"/>
        <v>m3London</v>
      </c>
      <c r="E11">
        <f>COUNTIF(census!E$3:E$22,"="&amp;D11)</f>
        <v>2</v>
      </c>
      <c r="F11">
        <f>COUNTIF('admin-long(append)'!F$3:F$38,"="&amp;D11)</f>
        <v>2</v>
      </c>
      <c r="G11">
        <f t="shared" si="1"/>
        <v>1</v>
      </c>
      <c r="I11">
        <f>SUMIF('admin-long(append)'!F$3:F$38,"="&amp;hypercube!D11,'admin-long(append)'!G$3:G$38)</f>
        <v>1</v>
      </c>
      <c r="J11">
        <f t="shared" si="2"/>
        <v>2</v>
      </c>
      <c r="L11">
        <f>SUMIF('admin-long(append)'!F$3:F$38,"="&amp;hypercube!D11,'admin-long(append)'!I$3:I$38)</f>
        <v>2</v>
      </c>
      <c r="M11">
        <f>SUMIF(modelling!I11:I46,"="&amp;hypercube!D11,modelling!M11:M46)</f>
        <v>0.84169579999999999</v>
      </c>
    </row>
    <row r="12" spans="1:13" x14ac:dyDescent="0.35">
      <c r="A12" s="2" t="s">
        <v>56</v>
      </c>
      <c r="B12" s="3" t="s">
        <v>51</v>
      </c>
      <c r="C12" s="4">
        <v>1</v>
      </c>
      <c r="D12" s="1" t="str">
        <f t="shared" si="0"/>
        <v>m1Soton</v>
      </c>
      <c r="E12">
        <f>COUNTIF(census!E$3:E$22,"="&amp;D12)</f>
        <v>1</v>
      </c>
      <c r="F12">
        <f>COUNTIF('admin-long(append)'!F$3:F$38,"="&amp;D12)</f>
        <v>3</v>
      </c>
      <c r="G12">
        <f t="shared" si="1"/>
        <v>0.33333333333333331</v>
      </c>
      <c r="I12">
        <f>SUMIF('admin-long(append)'!F$3:F$38,"="&amp;hypercube!D12,'admin-long(append)'!G$3:G$38)</f>
        <v>1.3333333333333333</v>
      </c>
      <c r="J12">
        <f t="shared" si="2"/>
        <v>0.75</v>
      </c>
      <c r="L12">
        <f>SUMIF('admin-long(append)'!F$3:F$38,"="&amp;hypercube!D12,'admin-long(append)'!I$3:I$38)</f>
        <v>1</v>
      </c>
      <c r="M12">
        <f>SUMIF(modelling!I12:I47,"="&amp;hypercube!D12,modelling!M12:M47)</f>
        <v>0.8359974</v>
      </c>
    </row>
    <row r="13" spans="1:13" x14ac:dyDescent="0.35">
      <c r="A13" s="2" t="s">
        <v>56</v>
      </c>
      <c r="B13" s="3" t="s">
        <v>51</v>
      </c>
      <c r="C13" s="4">
        <v>2</v>
      </c>
      <c r="D13" s="1" t="str">
        <f t="shared" si="0"/>
        <v>m2Soton</v>
      </c>
      <c r="E13">
        <f>COUNTIF(census!E$3:E$22,"="&amp;D13)</f>
        <v>1</v>
      </c>
      <c r="F13">
        <f>COUNTIF('admin-long(append)'!F$3:F$38,"="&amp;D13)</f>
        <v>1</v>
      </c>
      <c r="G13">
        <f t="shared" si="1"/>
        <v>1</v>
      </c>
      <c r="I13">
        <f>SUMIF('admin-long(append)'!F$3:F$38,"="&amp;hypercube!D13,'admin-long(append)'!G$3:G$38)</f>
        <v>0.5</v>
      </c>
      <c r="J13">
        <f t="shared" si="2"/>
        <v>2</v>
      </c>
      <c r="L13">
        <f>SUMIF('admin-long(append)'!F$3:F$38,"="&amp;hypercube!D13,'admin-long(append)'!I$3:I$38)</f>
        <v>1</v>
      </c>
      <c r="M13">
        <f>SUMIF(modelling!I13:I48,"="&amp;hypercube!D13,modelling!M13:M48)</f>
        <v>0.88787990000000006</v>
      </c>
    </row>
    <row r="14" spans="1:13" x14ac:dyDescent="0.35">
      <c r="A14" s="5" t="s">
        <v>56</v>
      </c>
      <c r="B14" s="6" t="s">
        <v>51</v>
      </c>
      <c r="C14" s="7">
        <v>3</v>
      </c>
      <c r="D14" s="1" t="str">
        <f t="shared" si="0"/>
        <v>m3Soton</v>
      </c>
      <c r="E14">
        <f>COUNTIF(census!E$3:E$22,"="&amp;D14)</f>
        <v>1</v>
      </c>
      <c r="F14">
        <f>COUNTIF('admin-long(append)'!F$3:F$38,"="&amp;D14)</f>
        <v>2</v>
      </c>
      <c r="G14">
        <f t="shared" si="1"/>
        <v>0.5</v>
      </c>
      <c r="I14">
        <f>SUMIF('admin-long(append)'!F$3:F$38,"="&amp;hypercube!D14,'admin-long(append)'!G$3:G$38)</f>
        <v>1</v>
      </c>
      <c r="J14">
        <f t="shared" si="2"/>
        <v>1</v>
      </c>
      <c r="L14">
        <f>SUMIF('admin-long(append)'!F$3:F$38,"="&amp;hypercube!D14,'admin-long(append)'!I$3:I$38)</f>
        <v>1</v>
      </c>
      <c r="M14">
        <f>SUMIF(modelling!I14:I49,"="&amp;hypercube!D14,modelling!M14:M49)</f>
        <v>1.1511043999999999</v>
      </c>
    </row>
    <row r="16" spans="1:13" x14ac:dyDescent="0.35">
      <c r="A16" t="s">
        <v>96</v>
      </c>
      <c r="E16">
        <f>SUM(E3:E14)</f>
        <v>20</v>
      </c>
      <c r="F16">
        <f>SUM(F3:F14)</f>
        <v>36</v>
      </c>
      <c r="I16">
        <f>SUM(I3:I14)</f>
        <v>19.999999999999996</v>
      </c>
      <c r="L16">
        <f t="shared" ref="L16:M16" si="3">SUM(L3:L14)</f>
        <v>20</v>
      </c>
      <c r="M16">
        <f t="shared" si="3"/>
        <v>20.000000100000001</v>
      </c>
    </row>
    <row r="17" spans="9:12" x14ac:dyDescent="0.35">
      <c r="I17" t="s">
        <v>97</v>
      </c>
      <c r="L17" t="s">
        <v>98</v>
      </c>
    </row>
  </sheetData>
  <sortState xmlns:xlrd2="http://schemas.microsoft.com/office/spreadsheetml/2017/richdata2" ref="A3:M14">
    <sortCondition ref="A3:A14"/>
    <sortCondition ref="B3:B14"/>
    <sortCondition ref="C3:C14"/>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4E89F-97ED-45A7-A4D8-DE0CFDA940DB}">
  <dimension ref="A1:M40"/>
  <sheetViews>
    <sheetView tabSelected="1" topLeftCell="A20" workbookViewId="0">
      <selection activeCell="F26" sqref="F26"/>
    </sheetView>
  </sheetViews>
  <sheetFormatPr defaultRowHeight="14.5" x14ac:dyDescent="0.35"/>
  <cols>
    <col min="3" max="3" width="9.1796875" customWidth="1"/>
    <col min="6" max="6" width="9.1796875" customWidth="1"/>
    <col min="10" max="10" width="15.26953125" customWidth="1"/>
  </cols>
  <sheetData>
    <row r="1" spans="1:13" x14ac:dyDescent="0.35">
      <c r="A1" s="17" t="str">
        <f>'admin-long(append)'!A1</f>
        <v>Admin concatenated - long format table</v>
      </c>
      <c r="B1" s="18"/>
      <c r="C1" s="18"/>
      <c r="D1" s="18"/>
      <c r="E1" s="19"/>
    </row>
    <row r="2" spans="1:13" s="6" customFormat="1" x14ac:dyDescent="0.35">
      <c r="A2" s="5" t="str">
        <f>'admin-long(append)'!A2</f>
        <v>linkage id</v>
      </c>
      <c r="B2" s="6" t="str">
        <f>'admin-long(append)'!B2</f>
        <v xml:space="preserve">gender </v>
      </c>
      <c r="C2" s="6" t="str">
        <f>'admin-long(append)'!C2</f>
        <v>address</v>
      </c>
      <c r="D2" s="6" t="str">
        <f>'admin-long(append)'!D2</f>
        <v>age</v>
      </c>
      <c r="E2" s="7" t="str">
        <f>'admin-long(append)'!E2</f>
        <v>source</v>
      </c>
      <c r="F2" s="6" t="s">
        <v>99</v>
      </c>
      <c r="G2" s="6" t="s">
        <v>100</v>
      </c>
      <c r="H2" s="6" t="s">
        <v>101</v>
      </c>
      <c r="I2" s="14" t="str">
        <f>'admin-long(append)'!F2</f>
        <v>characteristics</v>
      </c>
      <c r="J2" s="6" t="s">
        <v>102</v>
      </c>
      <c r="L2" s="6" t="s">
        <v>103</v>
      </c>
    </row>
    <row r="3" spans="1:13" ht="15" thickBot="1" x14ac:dyDescent="0.4">
      <c r="A3" s="2" t="str">
        <f>'admin-long(append)'!A3</f>
        <v>A</v>
      </c>
      <c r="B3" s="3" t="str">
        <f>'admin-long(append)'!B3</f>
        <v>f</v>
      </c>
      <c r="C3" s="3" t="str">
        <f>'admin-long(append)'!C3</f>
        <v>London</v>
      </c>
      <c r="D3" s="3">
        <f>'admin-long(append)'!D3</f>
        <v>1</v>
      </c>
      <c r="E3" s="4" t="str">
        <f>'admin-long(append)'!E3</f>
        <v>admin1</v>
      </c>
      <c r="F3" s="20">
        <f>MOD(48271*ROW(A1),2^11-1)</f>
        <v>1190</v>
      </c>
      <c r="G3" s="20">
        <f>MOD(48271*(ROW(B1)+13)^2,2^11-1)</f>
        <v>1929</v>
      </c>
      <c r="H3" s="20">
        <f>COUNTIF(A$3:A$38,"="&amp;A3)-1</f>
        <v>1</v>
      </c>
      <c r="I3" s="23" t="str">
        <f>'admin-long(append)'!F3</f>
        <v>f1London</v>
      </c>
      <c r="J3">
        <f>'admin-long(append)'!I3</f>
        <v>0.60000000000000009</v>
      </c>
      <c r="L3" s="22">
        <v>1</v>
      </c>
      <c r="M3" s="21">
        <v>0.42547550000000001</v>
      </c>
    </row>
    <row r="4" spans="1:13" ht="15" thickBot="1" x14ac:dyDescent="0.4">
      <c r="A4" s="2" t="str">
        <f>'admin-long(append)'!A4</f>
        <v>A</v>
      </c>
      <c r="B4" s="3" t="str">
        <f>'admin-long(append)'!B4</f>
        <v>f</v>
      </c>
      <c r="C4" s="3" t="str">
        <f>'admin-long(append)'!C4</f>
        <v>London</v>
      </c>
      <c r="D4" s="3">
        <f>'admin-long(append)'!D4</f>
        <v>1</v>
      </c>
      <c r="E4" s="4" t="str">
        <f>'admin-long(append)'!E4</f>
        <v>admin3</v>
      </c>
      <c r="F4" s="20">
        <f t="shared" ref="F4:F38" si="0">MOD(48271*(ROW(A2)^2),2^11-1)</f>
        <v>666</v>
      </c>
      <c r="G4" s="20">
        <f t="shared" ref="G4:G38" si="1">MOD(48271*(ROW(B2)+13)^2,2^11-1)</f>
        <v>1640</v>
      </c>
      <c r="H4" s="20">
        <f t="shared" ref="H4:H38" si="2">COUNTIF(A$3:A$38,"="&amp;A4)-1</f>
        <v>1</v>
      </c>
      <c r="I4" s="23" t="str">
        <f>'admin-long(append)'!F4</f>
        <v>f1London</v>
      </c>
      <c r="J4">
        <f>'admin-long(append)'!I4</f>
        <v>0.60000000000000009</v>
      </c>
      <c r="L4" s="22">
        <v>2</v>
      </c>
      <c r="M4" s="21">
        <v>0.53335790000000005</v>
      </c>
    </row>
    <row r="5" spans="1:13" ht="15" thickBot="1" x14ac:dyDescent="0.4">
      <c r="A5" s="2" t="str">
        <f>'admin-long(append)'!A5</f>
        <v>C</v>
      </c>
      <c r="B5" s="3" t="str">
        <f>'admin-long(append)'!B5</f>
        <v>f</v>
      </c>
      <c r="C5" s="3" t="str">
        <f>'admin-long(append)'!C5</f>
        <v>London</v>
      </c>
      <c r="D5" s="3">
        <f>'admin-long(append)'!D5</f>
        <v>3</v>
      </c>
      <c r="E5" s="4" t="str">
        <f>'admin-long(append)'!E5</f>
        <v>admin3</v>
      </c>
      <c r="F5" s="20">
        <f t="shared" si="0"/>
        <v>475</v>
      </c>
      <c r="G5" s="20">
        <f t="shared" si="1"/>
        <v>1684</v>
      </c>
      <c r="H5" s="20">
        <f t="shared" si="2"/>
        <v>1</v>
      </c>
      <c r="I5" s="23" t="str">
        <f>'admin-long(append)'!F5</f>
        <v>f3London</v>
      </c>
      <c r="J5">
        <f>'admin-long(append)'!I5</f>
        <v>0.25</v>
      </c>
      <c r="L5" s="22">
        <v>3</v>
      </c>
      <c r="M5" s="21">
        <v>0.43496970000000001</v>
      </c>
    </row>
    <row r="6" spans="1:13" ht="15" thickBot="1" x14ac:dyDescent="0.4">
      <c r="A6" s="2" t="str">
        <f>'admin-long(append)'!A6</f>
        <v>C</v>
      </c>
      <c r="B6" s="3" t="str">
        <f>'admin-long(append)'!B6</f>
        <v>f</v>
      </c>
      <c r="C6" s="3" t="str">
        <f>'admin-long(append)'!C6</f>
        <v>London</v>
      </c>
      <c r="D6" s="3">
        <f>'admin-long(append)'!D6</f>
        <v>3</v>
      </c>
      <c r="E6" s="4" t="str">
        <f>'admin-long(append)'!E6</f>
        <v>admin3</v>
      </c>
      <c r="F6" s="20">
        <f t="shared" si="0"/>
        <v>617</v>
      </c>
      <c r="G6" s="20">
        <f t="shared" si="1"/>
        <v>14</v>
      </c>
      <c r="H6" s="20">
        <f t="shared" si="2"/>
        <v>1</v>
      </c>
      <c r="I6" s="23" t="str">
        <f>'admin-long(append)'!F6</f>
        <v>f3London</v>
      </c>
      <c r="J6">
        <f>'admin-long(append)'!I6</f>
        <v>0.25</v>
      </c>
      <c r="L6" s="22">
        <v>4</v>
      </c>
      <c r="M6" s="21">
        <v>0.67095360000000004</v>
      </c>
    </row>
    <row r="7" spans="1:13" ht="15" thickBot="1" x14ac:dyDescent="0.4">
      <c r="A7" s="2" t="str">
        <f>'admin-long(append)'!A7</f>
        <v>D</v>
      </c>
      <c r="B7" s="3" t="str">
        <f>'admin-long(append)'!B7</f>
        <v>f</v>
      </c>
      <c r="C7" s="3" t="str">
        <f>'admin-long(append)'!C7</f>
        <v>London</v>
      </c>
      <c r="D7" s="3">
        <f>'admin-long(append)'!D7</f>
        <v>1</v>
      </c>
      <c r="E7" s="4" t="str">
        <f>'admin-long(append)'!E7</f>
        <v>admin1</v>
      </c>
      <c r="F7" s="20">
        <f t="shared" si="0"/>
        <v>1092</v>
      </c>
      <c r="G7" s="20">
        <f t="shared" si="1"/>
        <v>724</v>
      </c>
      <c r="H7" s="20">
        <f t="shared" si="2"/>
        <v>2</v>
      </c>
      <c r="I7" s="23" t="str">
        <f>'admin-long(append)'!F7</f>
        <v>f1London</v>
      </c>
      <c r="J7">
        <f>'admin-long(append)'!I7</f>
        <v>0.4</v>
      </c>
      <c r="L7" s="22">
        <v>5</v>
      </c>
      <c r="M7" s="21">
        <v>0.41203240000000002</v>
      </c>
    </row>
    <row r="8" spans="1:13" ht="15" thickBot="1" x14ac:dyDescent="0.4">
      <c r="A8" s="2" t="str">
        <f>'admin-long(append)'!A8</f>
        <v>D</v>
      </c>
      <c r="B8" s="3" t="str">
        <f>'admin-long(append)'!B8</f>
        <v>f</v>
      </c>
      <c r="C8" s="3" t="str">
        <f>'admin-long(append)'!C8</f>
        <v>London</v>
      </c>
      <c r="D8" s="3">
        <f>'admin-long(append)'!D8</f>
        <v>1</v>
      </c>
      <c r="E8" s="4" t="str">
        <f>'admin-long(append)'!E8</f>
        <v>admin3</v>
      </c>
      <c r="F8" s="20">
        <f t="shared" si="0"/>
        <v>1900</v>
      </c>
      <c r="G8" s="20">
        <f t="shared" si="1"/>
        <v>1767</v>
      </c>
      <c r="H8" s="20">
        <f t="shared" si="2"/>
        <v>2</v>
      </c>
      <c r="I8" s="23" t="str">
        <f>'admin-long(append)'!F8</f>
        <v>f1London</v>
      </c>
      <c r="J8">
        <f>'admin-long(append)'!I8</f>
        <v>0.4</v>
      </c>
      <c r="L8" s="22">
        <v>6</v>
      </c>
      <c r="M8" s="21">
        <v>0.25496059999999998</v>
      </c>
    </row>
    <row r="9" spans="1:13" ht="15" thickBot="1" x14ac:dyDescent="0.4">
      <c r="A9" s="2" t="str">
        <f>'admin-long(append)'!A9</f>
        <v>D</v>
      </c>
      <c r="B9" s="3" t="str">
        <f>'admin-long(append)'!B9</f>
        <v>m</v>
      </c>
      <c r="C9" s="3" t="str">
        <f>'admin-long(append)'!C9</f>
        <v>London</v>
      </c>
      <c r="D9" s="3">
        <f>'admin-long(append)'!D9</f>
        <v>1</v>
      </c>
      <c r="E9" s="4" t="str">
        <f>'admin-long(append)'!E9</f>
        <v>admin2</v>
      </c>
      <c r="F9" s="20">
        <f t="shared" si="0"/>
        <v>994</v>
      </c>
      <c r="G9" s="20">
        <f t="shared" si="1"/>
        <v>1096</v>
      </c>
      <c r="H9" s="20">
        <f t="shared" si="2"/>
        <v>2</v>
      </c>
      <c r="I9" s="23" t="str">
        <f>'admin-long(append)'!F9</f>
        <v>m1London</v>
      </c>
      <c r="J9">
        <f>'admin-long(append)'!I9</f>
        <v>0.22222222222222221</v>
      </c>
      <c r="L9" s="22">
        <v>7</v>
      </c>
      <c r="M9" s="21">
        <v>0.25853680000000001</v>
      </c>
    </row>
    <row r="10" spans="1:13" ht="15" thickBot="1" x14ac:dyDescent="0.4">
      <c r="A10" s="2" t="str">
        <f>'admin-long(append)'!A10</f>
        <v>E</v>
      </c>
      <c r="B10" s="3" t="str">
        <f>'admin-long(append)'!B10</f>
        <v>f</v>
      </c>
      <c r="C10" s="3" t="str">
        <f>'admin-long(append)'!C10</f>
        <v>London</v>
      </c>
      <c r="D10" s="3">
        <f>'admin-long(append)'!D10</f>
        <v>2</v>
      </c>
      <c r="E10" s="4" t="str">
        <f>'admin-long(append)'!E10</f>
        <v>admin2</v>
      </c>
      <c r="F10" s="20">
        <f t="shared" si="0"/>
        <v>421</v>
      </c>
      <c r="G10" s="20">
        <f t="shared" si="1"/>
        <v>758</v>
      </c>
      <c r="H10" s="20">
        <f t="shared" si="2"/>
        <v>0</v>
      </c>
      <c r="I10" s="23" t="str">
        <f>'admin-long(append)'!F10</f>
        <v>f2London</v>
      </c>
      <c r="J10">
        <f>'admin-long(append)'!I10</f>
        <v>2</v>
      </c>
      <c r="L10" s="22">
        <v>8</v>
      </c>
      <c r="M10" s="21">
        <v>1.2027667</v>
      </c>
    </row>
    <row r="11" spans="1:13" ht="15" thickBot="1" x14ac:dyDescent="0.4">
      <c r="A11" s="2" t="str">
        <f>'admin-long(append)'!A11</f>
        <v>F</v>
      </c>
      <c r="B11" s="3" t="str">
        <f>'admin-long(append)'!B11</f>
        <v>f</v>
      </c>
      <c r="C11" s="3" t="str">
        <f>'admin-long(append)'!C11</f>
        <v>London</v>
      </c>
      <c r="D11" s="3">
        <f>'admin-long(append)'!D11</f>
        <v>2</v>
      </c>
      <c r="E11" s="4" t="str">
        <f>'admin-long(append)'!E11</f>
        <v>admin3</v>
      </c>
      <c r="F11" s="20">
        <f t="shared" si="0"/>
        <v>181</v>
      </c>
      <c r="G11" s="20">
        <f t="shared" si="1"/>
        <v>753</v>
      </c>
      <c r="H11" s="20">
        <f t="shared" si="2"/>
        <v>1</v>
      </c>
      <c r="I11" s="23" t="str">
        <f>'admin-long(append)'!F11</f>
        <v>f2London</v>
      </c>
      <c r="J11">
        <f>'admin-long(append)'!I11</f>
        <v>1</v>
      </c>
      <c r="L11" s="22">
        <v>9</v>
      </c>
      <c r="M11" s="21">
        <v>0.866595</v>
      </c>
    </row>
    <row r="12" spans="1:13" ht="15" thickBot="1" x14ac:dyDescent="0.4">
      <c r="A12" s="2" t="str">
        <f>'admin-long(append)'!A12</f>
        <v>F</v>
      </c>
      <c r="B12" s="3" t="str">
        <f>'admin-long(append)'!B12</f>
        <v>f</v>
      </c>
      <c r="C12" s="3" t="str">
        <f>'admin-long(append)'!C12</f>
        <v>London</v>
      </c>
      <c r="D12" s="3">
        <f>'admin-long(append)'!D12</f>
        <v>3</v>
      </c>
      <c r="E12" s="4" t="str">
        <f>'admin-long(append)'!E12</f>
        <v>admin2</v>
      </c>
      <c r="F12" s="20">
        <f t="shared" si="0"/>
        <v>274</v>
      </c>
      <c r="G12" s="20">
        <f t="shared" si="1"/>
        <v>1081</v>
      </c>
      <c r="H12" s="20">
        <f t="shared" si="2"/>
        <v>1</v>
      </c>
      <c r="I12" s="23" t="str">
        <f>'admin-long(append)'!F12</f>
        <v>f3London</v>
      </c>
      <c r="J12">
        <f>'admin-long(append)'!I12</f>
        <v>0.25</v>
      </c>
      <c r="L12" s="22">
        <v>10</v>
      </c>
      <c r="M12" s="21">
        <v>0.68885320000000005</v>
      </c>
    </row>
    <row r="13" spans="1:13" ht="15" thickBot="1" x14ac:dyDescent="0.4">
      <c r="A13" s="2" t="str">
        <f>'admin-long(append)'!A13</f>
        <v>G</v>
      </c>
      <c r="B13" s="3" t="str">
        <f>'admin-long(append)'!B13</f>
        <v>f</v>
      </c>
      <c r="C13" s="3" t="str">
        <f>'admin-long(append)'!C13</f>
        <v>Soton</v>
      </c>
      <c r="D13" s="3">
        <f>'admin-long(append)'!D13</f>
        <v>1</v>
      </c>
      <c r="E13" s="4" t="str">
        <f>'admin-long(append)'!E13</f>
        <v>admin1</v>
      </c>
      <c r="F13" s="20">
        <f t="shared" si="0"/>
        <v>700</v>
      </c>
      <c r="G13" s="20">
        <f t="shared" si="1"/>
        <v>1742</v>
      </c>
      <c r="H13" s="20">
        <f t="shared" si="2"/>
        <v>1</v>
      </c>
      <c r="I13" s="23" t="str">
        <f>'admin-long(append)'!F13</f>
        <v>f1Soton</v>
      </c>
      <c r="J13">
        <f>'admin-long(append)'!I13</f>
        <v>0.5</v>
      </c>
      <c r="L13" s="22">
        <v>11</v>
      </c>
      <c r="M13" s="21">
        <v>0.61744209999999999</v>
      </c>
    </row>
    <row r="14" spans="1:13" ht="15" thickBot="1" x14ac:dyDescent="0.4">
      <c r="A14" s="2" t="str">
        <f>'admin-long(append)'!A14</f>
        <v>G</v>
      </c>
      <c r="B14" s="3" t="str">
        <f>'admin-long(append)'!B14</f>
        <v>f</v>
      </c>
      <c r="C14" s="3" t="str">
        <f>'admin-long(append)'!C14</f>
        <v>Soton</v>
      </c>
      <c r="D14" s="3">
        <f>'admin-long(append)'!D14</f>
        <v>1</v>
      </c>
      <c r="E14" s="4" t="str">
        <f>'admin-long(append)'!E14</f>
        <v>admin3</v>
      </c>
      <c r="F14" s="20">
        <f t="shared" si="0"/>
        <v>1459</v>
      </c>
      <c r="G14" s="20">
        <f t="shared" si="1"/>
        <v>689</v>
      </c>
      <c r="H14" s="20">
        <f t="shared" si="2"/>
        <v>1</v>
      </c>
      <c r="I14" s="23" t="str">
        <f>'admin-long(append)'!F14</f>
        <v>f1Soton</v>
      </c>
      <c r="J14">
        <f>'admin-long(append)'!I14</f>
        <v>0.5</v>
      </c>
      <c r="L14" s="22">
        <v>12</v>
      </c>
      <c r="M14" s="21">
        <v>0.7686151</v>
      </c>
    </row>
    <row r="15" spans="1:13" ht="15" thickBot="1" x14ac:dyDescent="0.4">
      <c r="A15" s="2" t="str">
        <f>'admin-long(append)'!A15</f>
        <v>I</v>
      </c>
      <c r="B15" s="3" t="str">
        <f>'admin-long(append)'!B15</f>
        <v>f</v>
      </c>
      <c r="C15" s="3" t="str">
        <f>'admin-long(append)'!C15</f>
        <v>London</v>
      </c>
      <c r="D15" s="3">
        <f>'admin-long(append)'!D15</f>
        <v>3</v>
      </c>
      <c r="E15" s="4" t="str">
        <f>'admin-long(append)'!E15</f>
        <v>admin3</v>
      </c>
      <c r="F15" s="20">
        <f t="shared" si="0"/>
        <v>504</v>
      </c>
      <c r="G15" s="20">
        <f t="shared" si="1"/>
        <v>2016</v>
      </c>
      <c r="H15" s="20">
        <f t="shared" si="2"/>
        <v>1</v>
      </c>
      <c r="I15" s="23" t="str">
        <f>'admin-long(append)'!F15</f>
        <v>f3London</v>
      </c>
      <c r="J15">
        <f>'admin-long(append)'!I15</f>
        <v>0.25</v>
      </c>
      <c r="L15" s="22">
        <v>13</v>
      </c>
      <c r="M15" s="21">
        <v>0.385017</v>
      </c>
    </row>
    <row r="16" spans="1:13" ht="15" thickBot="1" x14ac:dyDescent="0.4">
      <c r="A16" s="2" t="str">
        <f>'admin-long(append)'!A16</f>
        <v>I</v>
      </c>
      <c r="B16" s="3" t="str">
        <f>'admin-long(append)'!B16</f>
        <v>f</v>
      </c>
      <c r="C16" s="3" t="str">
        <f>'admin-long(append)'!C16</f>
        <v>Soton</v>
      </c>
      <c r="D16" s="3">
        <f>'admin-long(append)'!D16</f>
        <v>3</v>
      </c>
      <c r="E16" s="4" t="str">
        <f>'admin-long(append)'!E16</f>
        <v>admin2</v>
      </c>
      <c r="F16" s="20">
        <f t="shared" si="0"/>
        <v>1929</v>
      </c>
      <c r="G16" s="20">
        <f t="shared" si="1"/>
        <v>1629</v>
      </c>
      <c r="H16" s="20">
        <f t="shared" si="2"/>
        <v>1</v>
      </c>
      <c r="I16" s="23" t="str">
        <f>'admin-long(append)'!F16</f>
        <v>f3Soton</v>
      </c>
      <c r="J16">
        <f>'admin-long(append)'!I16</f>
        <v>0.66666666666666663</v>
      </c>
      <c r="L16" s="22">
        <v>14</v>
      </c>
      <c r="M16" s="21">
        <v>0.65975720000000004</v>
      </c>
    </row>
    <row r="17" spans="1:13" ht="15" thickBot="1" x14ac:dyDescent="0.4">
      <c r="A17" s="2" t="str">
        <f>'admin-long(append)'!A17</f>
        <v>J</v>
      </c>
      <c r="B17" s="3" t="str">
        <f>'admin-long(append)'!B17</f>
        <v>f</v>
      </c>
      <c r="C17" s="3" t="str">
        <f>'admin-long(append)'!C17</f>
        <v>Soton</v>
      </c>
      <c r="D17" s="3">
        <f>'admin-long(append)'!D17</f>
        <v>3</v>
      </c>
      <c r="E17" s="4" t="str">
        <f>'admin-long(append)'!E17</f>
        <v>admin2</v>
      </c>
      <c r="F17" s="20">
        <f t="shared" si="0"/>
        <v>1640</v>
      </c>
      <c r="G17" s="20">
        <f t="shared" si="1"/>
        <v>1575</v>
      </c>
      <c r="H17" s="20">
        <f t="shared" si="2"/>
        <v>1</v>
      </c>
      <c r="I17" s="23" t="str">
        <f>'admin-long(append)'!F17</f>
        <v>f3Soton</v>
      </c>
      <c r="J17">
        <f>'admin-long(append)'!I17</f>
        <v>0.66666666666666663</v>
      </c>
      <c r="L17" s="22">
        <v>15</v>
      </c>
      <c r="M17" s="21">
        <v>0.68297529999999995</v>
      </c>
    </row>
    <row r="18" spans="1:13" ht="15" thickBot="1" x14ac:dyDescent="0.4">
      <c r="A18" s="2" t="str">
        <f>'admin-long(append)'!A18</f>
        <v>J</v>
      </c>
      <c r="B18" s="3" t="str">
        <f>'admin-long(append)'!B18</f>
        <v>f</v>
      </c>
      <c r="C18" s="3" t="str">
        <f>'admin-long(append)'!C18</f>
        <v>Soton</v>
      </c>
      <c r="D18" s="3">
        <f>'admin-long(append)'!D18</f>
        <v>3</v>
      </c>
      <c r="E18" s="4" t="str">
        <f>'admin-long(append)'!E18</f>
        <v>admin3</v>
      </c>
      <c r="F18" s="20">
        <f t="shared" si="0"/>
        <v>1684</v>
      </c>
      <c r="G18" s="20">
        <f t="shared" si="1"/>
        <v>1854</v>
      </c>
      <c r="H18" s="20">
        <f t="shared" si="2"/>
        <v>1</v>
      </c>
      <c r="I18" s="23" t="str">
        <f>'admin-long(append)'!F18</f>
        <v>f3Soton</v>
      </c>
      <c r="J18">
        <f>'admin-long(append)'!I18</f>
        <v>0.66666666666666663</v>
      </c>
      <c r="L18" s="22">
        <v>16</v>
      </c>
      <c r="M18" s="21">
        <v>0.48467379999999999</v>
      </c>
    </row>
    <row r="19" spans="1:13" ht="15" thickBot="1" x14ac:dyDescent="0.4">
      <c r="A19" s="2" t="str">
        <f>'admin-long(append)'!A19</f>
        <v>K</v>
      </c>
      <c r="B19" s="3" t="str">
        <f>'admin-long(append)'!B19</f>
        <v>m</v>
      </c>
      <c r="C19" s="3" t="str">
        <f>'admin-long(append)'!C19</f>
        <v>London</v>
      </c>
      <c r="D19" s="3">
        <f>'admin-long(append)'!D19</f>
        <v>1</v>
      </c>
      <c r="E19" s="4" t="str">
        <f>'admin-long(append)'!E19</f>
        <v>admin1</v>
      </c>
      <c r="F19" s="20">
        <f t="shared" si="0"/>
        <v>14</v>
      </c>
      <c r="G19" s="20">
        <f t="shared" si="1"/>
        <v>419</v>
      </c>
      <c r="H19" s="20">
        <f t="shared" si="2"/>
        <v>1</v>
      </c>
      <c r="I19" s="23" t="str">
        <f>'admin-long(append)'!F19</f>
        <v>m1London</v>
      </c>
      <c r="J19">
        <f>'admin-long(append)'!I19</f>
        <v>0.33333333333333331</v>
      </c>
      <c r="L19" s="22">
        <v>17</v>
      </c>
      <c r="M19" s="21">
        <v>0.41045039999999999</v>
      </c>
    </row>
    <row r="20" spans="1:13" ht="15" thickBot="1" x14ac:dyDescent="0.4">
      <c r="A20" s="2" t="str">
        <f>'admin-long(append)'!A20</f>
        <v>K</v>
      </c>
      <c r="B20" s="3" t="str">
        <f>'admin-long(append)'!B20</f>
        <v>m</v>
      </c>
      <c r="C20" s="3" t="str">
        <f>'admin-long(append)'!C20</f>
        <v>London</v>
      </c>
      <c r="D20" s="3">
        <f>'admin-long(append)'!D20</f>
        <v>1</v>
      </c>
      <c r="E20" s="4" t="str">
        <f>'admin-long(append)'!E20</f>
        <v>admin3</v>
      </c>
      <c r="F20" s="20">
        <f t="shared" si="0"/>
        <v>724</v>
      </c>
      <c r="G20" s="20">
        <f t="shared" si="1"/>
        <v>1364</v>
      </c>
      <c r="H20" s="20">
        <f t="shared" si="2"/>
        <v>1</v>
      </c>
      <c r="I20" s="23" t="str">
        <f>'admin-long(append)'!F20</f>
        <v>m1London</v>
      </c>
      <c r="J20">
        <f>'admin-long(append)'!I20</f>
        <v>0.33333333333333331</v>
      </c>
      <c r="L20" s="22">
        <v>18</v>
      </c>
      <c r="M20" s="21">
        <v>0.27287220000000001</v>
      </c>
    </row>
    <row r="21" spans="1:13" ht="15" thickBot="1" x14ac:dyDescent="0.4">
      <c r="A21" s="2" t="str">
        <f>'admin-long(append)'!A21</f>
        <v>L</v>
      </c>
      <c r="B21" s="3" t="str">
        <f>'admin-long(append)'!B21</f>
        <v>m</v>
      </c>
      <c r="C21" s="3" t="str">
        <f>'admin-long(append)'!C21</f>
        <v>London</v>
      </c>
      <c r="D21" s="3">
        <f>'admin-long(append)'!D21</f>
        <v>2</v>
      </c>
      <c r="E21" s="4" t="str">
        <f>'admin-long(append)'!E21</f>
        <v>admin3</v>
      </c>
      <c r="F21" s="20">
        <f t="shared" si="0"/>
        <v>1767</v>
      </c>
      <c r="G21" s="20">
        <f t="shared" si="1"/>
        <v>595</v>
      </c>
      <c r="H21" s="20">
        <f t="shared" si="2"/>
        <v>0</v>
      </c>
      <c r="I21" s="23" t="str">
        <f>'admin-long(append)'!F21</f>
        <v>m2London</v>
      </c>
      <c r="J21">
        <f>'admin-long(append)'!I21</f>
        <v>0.6</v>
      </c>
      <c r="L21" s="22">
        <v>19</v>
      </c>
      <c r="M21" s="21">
        <v>0.70213890000000001</v>
      </c>
    </row>
    <row r="22" spans="1:13" ht="15" thickBot="1" x14ac:dyDescent="0.4">
      <c r="A22" s="2" t="str">
        <f>'admin-long(append)'!A22</f>
        <v>M</v>
      </c>
      <c r="B22" s="3" t="str">
        <f>'admin-long(append)'!B22</f>
        <v>m</v>
      </c>
      <c r="C22" s="3" t="str">
        <f>'admin-long(append)'!C22</f>
        <v>London</v>
      </c>
      <c r="D22" s="3">
        <f>'admin-long(append)'!D22</f>
        <v>3</v>
      </c>
      <c r="E22" s="4" t="str">
        <f>'admin-long(append)'!E22</f>
        <v>admin2</v>
      </c>
      <c r="F22" s="20">
        <f t="shared" si="0"/>
        <v>1096</v>
      </c>
      <c r="G22" s="20">
        <f t="shared" si="1"/>
        <v>159</v>
      </c>
      <c r="H22" s="20">
        <f t="shared" si="2"/>
        <v>1</v>
      </c>
      <c r="I22" s="23" t="str">
        <f>'admin-long(append)'!F22</f>
        <v>m3London</v>
      </c>
      <c r="J22">
        <f>'admin-long(append)'!I22</f>
        <v>1</v>
      </c>
      <c r="L22" s="22">
        <v>20</v>
      </c>
      <c r="M22" s="21">
        <v>0.48200599999999999</v>
      </c>
    </row>
    <row r="23" spans="1:13" ht="15" thickBot="1" x14ac:dyDescent="0.4">
      <c r="A23" s="2" t="str">
        <f>'admin-long(append)'!A23</f>
        <v>M</v>
      </c>
      <c r="B23" s="3" t="str">
        <f>'admin-long(append)'!B23</f>
        <v>m</v>
      </c>
      <c r="C23" s="3" t="str">
        <f>'admin-long(append)'!C23</f>
        <v>London</v>
      </c>
      <c r="D23" s="3">
        <f>'admin-long(append)'!D23</f>
        <v>3</v>
      </c>
      <c r="E23" s="4" t="str">
        <f>'admin-long(append)'!E23</f>
        <v>admin3</v>
      </c>
      <c r="F23" s="20">
        <f t="shared" si="0"/>
        <v>758</v>
      </c>
      <c r="G23" s="20">
        <f t="shared" si="1"/>
        <v>56</v>
      </c>
      <c r="H23" s="20">
        <f t="shared" si="2"/>
        <v>1</v>
      </c>
      <c r="I23" s="23" t="str">
        <f>'admin-long(append)'!F23</f>
        <v>m3London</v>
      </c>
      <c r="J23">
        <f>'admin-long(append)'!I23</f>
        <v>1</v>
      </c>
      <c r="L23" s="22">
        <v>21</v>
      </c>
      <c r="M23" s="21">
        <v>0.3596898</v>
      </c>
    </row>
    <row r="24" spans="1:13" ht="15" thickBot="1" x14ac:dyDescent="0.4">
      <c r="A24" s="2" t="str">
        <f>'admin-long(append)'!A24</f>
        <v>N</v>
      </c>
      <c r="B24" s="3" t="str">
        <f>'admin-long(append)'!B24</f>
        <v>m</v>
      </c>
      <c r="C24" s="3" t="str">
        <f>'admin-long(append)'!C24</f>
        <v>London</v>
      </c>
      <c r="D24" s="3">
        <f>'admin-long(append)'!D24</f>
        <v>1</v>
      </c>
      <c r="E24" s="4" t="str">
        <f>'admin-long(append)'!E24</f>
        <v>admin1</v>
      </c>
      <c r="F24" s="20">
        <f t="shared" si="0"/>
        <v>753</v>
      </c>
      <c r="G24" s="20">
        <f t="shared" si="1"/>
        <v>286</v>
      </c>
      <c r="H24" s="20">
        <f t="shared" si="2"/>
        <v>2</v>
      </c>
      <c r="I24" s="23" t="str">
        <f>'admin-long(append)'!F24</f>
        <v>m1London</v>
      </c>
      <c r="J24">
        <f>'admin-long(append)'!I24</f>
        <v>0.22222222222222221</v>
      </c>
      <c r="L24" s="22">
        <v>22</v>
      </c>
      <c r="M24" s="21">
        <v>0.19624759999999999</v>
      </c>
    </row>
    <row r="25" spans="1:13" ht="15" thickBot="1" x14ac:dyDescent="0.4">
      <c r="A25" s="2" t="str">
        <f>'admin-long(append)'!A25</f>
        <v>N</v>
      </c>
      <c r="B25" s="3" t="str">
        <f>'admin-long(append)'!B25</f>
        <v>m</v>
      </c>
      <c r="C25" s="3" t="str">
        <f>'admin-long(append)'!C25</f>
        <v>London</v>
      </c>
      <c r="D25" s="3">
        <f>'admin-long(append)'!D25</f>
        <v>1</v>
      </c>
      <c r="E25" s="4" t="str">
        <f>'admin-long(append)'!E25</f>
        <v>admin2</v>
      </c>
      <c r="F25" s="20">
        <f>MOD(48271*(ROW(A23)^2),2^11-1)</f>
        <v>1081</v>
      </c>
      <c r="G25" s="20">
        <f t="shared" si="1"/>
        <v>849</v>
      </c>
      <c r="H25" s="20">
        <f t="shared" si="2"/>
        <v>2</v>
      </c>
      <c r="I25" s="23" t="str">
        <f>'admin-long(append)'!F25</f>
        <v>m1London</v>
      </c>
      <c r="J25">
        <f>'admin-long(append)'!I25</f>
        <v>0.22222222222222221</v>
      </c>
      <c r="L25" s="22">
        <v>23</v>
      </c>
      <c r="M25" s="21">
        <v>0.28993590000000002</v>
      </c>
    </row>
    <row r="26" spans="1:13" ht="15" thickBot="1" x14ac:dyDescent="0.4">
      <c r="A26" s="2" t="str">
        <f>'admin-long(append)'!A26</f>
        <v>N</v>
      </c>
      <c r="B26" s="3" t="str">
        <f>'admin-long(append)'!B26</f>
        <v>m</v>
      </c>
      <c r="C26" s="3" t="str">
        <f>'admin-long(append)'!C26</f>
        <v>Soton</v>
      </c>
      <c r="D26" s="3">
        <f>'admin-long(append)'!D26</f>
        <v>1</v>
      </c>
      <c r="E26" s="4" t="str">
        <f>'admin-long(append)'!E26</f>
        <v>admin3</v>
      </c>
      <c r="F26" s="20">
        <f t="shared" si="0"/>
        <v>1742</v>
      </c>
      <c r="G26" s="20">
        <f t="shared" si="1"/>
        <v>1745</v>
      </c>
      <c r="H26" s="20">
        <f t="shared" si="2"/>
        <v>2</v>
      </c>
      <c r="I26" s="23" t="str">
        <f>'admin-long(append)'!F26</f>
        <v>m1Soton</v>
      </c>
      <c r="J26">
        <f>'admin-long(append)'!I26</f>
        <v>0.25</v>
      </c>
      <c r="L26" s="22">
        <v>24</v>
      </c>
      <c r="M26" s="21">
        <v>0.1075866</v>
      </c>
    </row>
    <row r="27" spans="1:13" ht="15" thickBot="1" x14ac:dyDescent="0.4">
      <c r="A27" s="2" t="str">
        <f>'admin-long(append)'!A27</f>
        <v>O</v>
      </c>
      <c r="B27" s="3" t="str">
        <f>'admin-long(append)'!B27</f>
        <v>m</v>
      </c>
      <c r="C27" s="3" t="str">
        <f>'admin-long(append)'!C27</f>
        <v>London</v>
      </c>
      <c r="D27" s="3">
        <f>'admin-long(append)'!D27</f>
        <v>2</v>
      </c>
      <c r="E27" s="4" t="str">
        <f>'admin-long(append)'!E27</f>
        <v>admin2</v>
      </c>
      <c r="F27" s="20">
        <f t="shared" si="0"/>
        <v>689</v>
      </c>
      <c r="G27" s="20">
        <f t="shared" si="1"/>
        <v>927</v>
      </c>
      <c r="H27" s="20">
        <f t="shared" si="2"/>
        <v>1</v>
      </c>
      <c r="I27" s="23" t="str">
        <f>'admin-long(append)'!F27</f>
        <v>m2London</v>
      </c>
      <c r="J27">
        <f>'admin-long(append)'!I27</f>
        <v>0.3</v>
      </c>
      <c r="L27" s="22">
        <v>25</v>
      </c>
      <c r="M27" s="21">
        <v>0.6718788</v>
      </c>
    </row>
    <row r="28" spans="1:13" ht="15" thickBot="1" x14ac:dyDescent="0.4">
      <c r="A28" s="2" t="str">
        <f>'admin-long(append)'!A28</f>
        <v>O</v>
      </c>
      <c r="B28" s="3" t="str">
        <f>'admin-long(append)'!B28</f>
        <v>m</v>
      </c>
      <c r="C28" s="3" t="str">
        <f>'admin-long(append)'!C28</f>
        <v>London</v>
      </c>
      <c r="D28" s="3">
        <f>'admin-long(append)'!D28</f>
        <v>2</v>
      </c>
      <c r="E28" s="4" t="str">
        <f>'admin-long(append)'!E28</f>
        <v>admin3</v>
      </c>
      <c r="F28" s="20">
        <f t="shared" si="0"/>
        <v>2016</v>
      </c>
      <c r="G28" s="20">
        <f t="shared" si="1"/>
        <v>442</v>
      </c>
      <c r="H28" s="20">
        <f t="shared" si="2"/>
        <v>1</v>
      </c>
      <c r="I28" s="23" t="str">
        <f>'admin-long(append)'!F28</f>
        <v>m2London</v>
      </c>
      <c r="J28">
        <f>'admin-long(append)'!I28</f>
        <v>0.3</v>
      </c>
      <c r="L28" s="22">
        <v>26</v>
      </c>
      <c r="M28" s="21">
        <v>0.51686779999999999</v>
      </c>
    </row>
    <row r="29" spans="1:13" ht="15" thickBot="1" x14ac:dyDescent="0.4">
      <c r="A29" s="2" t="str">
        <f>'admin-long(append)'!A29</f>
        <v>P</v>
      </c>
      <c r="B29" s="3" t="str">
        <f>'admin-long(append)'!B29</f>
        <v>m</v>
      </c>
      <c r="C29" s="3" t="str">
        <f>'admin-long(append)'!C29</f>
        <v>London</v>
      </c>
      <c r="D29" s="3">
        <f>'admin-long(append)'!D29</f>
        <v>2</v>
      </c>
      <c r="E29" s="4" t="str">
        <f>'admin-long(append)'!E29</f>
        <v>admin3</v>
      </c>
      <c r="F29" s="20">
        <f t="shared" si="0"/>
        <v>1629</v>
      </c>
      <c r="G29" s="20">
        <f t="shared" si="1"/>
        <v>290</v>
      </c>
      <c r="H29" s="20">
        <f t="shared" si="2"/>
        <v>0</v>
      </c>
      <c r="I29" s="23" t="str">
        <f>'admin-long(append)'!F29</f>
        <v>m2London</v>
      </c>
      <c r="J29">
        <f>'admin-long(append)'!I29</f>
        <v>0.6</v>
      </c>
      <c r="L29" s="22">
        <v>27</v>
      </c>
      <c r="M29" s="21">
        <v>0.75394139999999998</v>
      </c>
    </row>
    <row r="30" spans="1:13" ht="15" thickBot="1" x14ac:dyDescent="0.4">
      <c r="A30" s="2" t="str">
        <f>'admin-long(append)'!A30</f>
        <v>Q</v>
      </c>
      <c r="B30" s="3" t="str">
        <f>'admin-long(append)'!B30</f>
        <v>m</v>
      </c>
      <c r="C30" s="3" t="str">
        <f>'admin-long(append)'!C30</f>
        <v>London</v>
      </c>
      <c r="D30" s="3">
        <f>'admin-long(append)'!D30</f>
        <v>2</v>
      </c>
      <c r="E30" s="4" t="str">
        <f>'admin-long(append)'!E30</f>
        <v>admin2</v>
      </c>
      <c r="F30" s="20">
        <f t="shared" si="0"/>
        <v>1575</v>
      </c>
      <c r="G30" s="20">
        <f t="shared" si="1"/>
        <v>471</v>
      </c>
      <c r="H30" s="20">
        <f t="shared" si="2"/>
        <v>0</v>
      </c>
      <c r="I30" s="23" t="str">
        <f>'admin-long(append)'!F30</f>
        <v>m2London</v>
      </c>
      <c r="J30">
        <f>'admin-long(append)'!I30</f>
        <v>0.6</v>
      </c>
      <c r="L30" s="22">
        <v>28</v>
      </c>
      <c r="M30" s="21">
        <v>0.88569569999999997</v>
      </c>
    </row>
    <row r="31" spans="1:13" ht="15" thickBot="1" x14ac:dyDescent="0.4">
      <c r="A31" s="2" t="str">
        <f>'admin-long(append)'!A31</f>
        <v>R</v>
      </c>
      <c r="B31" s="3" t="str">
        <f>'admin-long(append)'!B31</f>
        <v>m</v>
      </c>
      <c r="C31" s="3" t="str">
        <f>'admin-long(append)'!C31</f>
        <v>Soton</v>
      </c>
      <c r="D31" s="3">
        <f>'admin-long(append)'!D31</f>
        <v>1</v>
      </c>
      <c r="E31" s="4" t="str">
        <f>'admin-long(append)'!E31</f>
        <v>admin1</v>
      </c>
      <c r="F31" s="20">
        <f t="shared" si="0"/>
        <v>1854</v>
      </c>
      <c r="G31" s="20">
        <f t="shared" si="1"/>
        <v>985</v>
      </c>
      <c r="H31" s="20">
        <f t="shared" si="2"/>
        <v>1</v>
      </c>
      <c r="I31" s="23" t="str">
        <f>'admin-long(append)'!F31</f>
        <v>m1Soton</v>
      </c>
      <c r="J31">
        <f>'admin-long(append)'!I31</f>
        <v>0.375</v>
      </c>
      <c r="L31" s="22">
        <v>29</v>
      </c>
      <c r="M31" s="21">
        <v>0.3689076</v>
      </c>
    </row>
    <row r="32" spans="1:13" ht="15" thickBot="1" x14ac:dyDescent="0.4">
      <c r="A32" s="2" t="str">
        <f>'admin-long(append)'!A32</f>
        <v>R</v>
      </c>
      <c r="B32" s="3" t="str">
        <f>'admin-long(append)'!B32</f>
        <v>m</v>
      </c>
      <c r="C32" s="3" t="str">
        <f>'admin-long(append)'!C32</f>
        <v>Soton</v>
      </c>
      <c r="D32" s="3">
        <f>'admin-long(append)'!D32</f>
        <v>1</v>
      </c>
      <c r="E32" s="4" t="str">
        <f>'admin-long(append)'!E32</f>
        <v>admin3</v>
      </c>
      <c r="F32" s="20">
        <f t="shared" si="0"/>
        <v>419</v>
      </c>
      <c r="G32" s="20">
        <f t="shared" si="1"/>
        <v>1832</v>
      </c>
      <c r="H32" s="20">
        <f t="shared" si="2"/>
        <v>1</v>
      </c>
      <c r="I32" s="23" t="str">
        <f>'admin-long(append)'!F32</f>
        <v>m1Soton</v>
      </c>
      <c r="J32">
        <f>'admin-long(append)'!I32</f>
        <v>0.375</v>
      </c>
      <c r="L32" s="22">
        <v>30</v>
      </c>
      <c r="M32" s="21">
        <v>0.35950320000000002</v>
      </c>
    </row>
    <row r="33" spans="1:13" ht="15" thickBot="1" x14ac:dyDescent="0.4">
      <c r="A33" s="2" t="str">
        <f>'admin-long(append)'!A33</f>
        <v>S</v>
      </c>
      <c r="B33" s="3" t="str">
        <f>'admin-long(append)'!B33</f>
        <v>f</v>
      </c>
      <c r="C33" s="3" t="str">
        <f>'admin-long(append)'!C33</f>
        <v>Soton</v>
      </c>
      <c r="D33" s="3">
        <f>'admin-long(append)'!D33</f>
        <v>2</v>
      </c>
      <c r="E33" s="4" t="str">
        <f>'admin-long(append)'!E33</f>
        <v>admin3</v>
      </c>
      <c r="F33" s="20">
        <f t="shared" si="0"/>
        <v>1364</v>
      </c>
      <c r="G33" s="20">
        <f t="shared" si="1"/>
        <v>965</v>
      </c>
      <c r="H33" s="20">
        <f t="shared" si="2"/>
        <v>1</v>
      </c>
      <c r="I33" s="23" t="str">
        <f>'admin-long(append)'!F33</f>
        <v>f2Soton</v>
      </c>
      <c r="J33">
        <f>'admin-long(append)'!I33</f>
        <v>1</v>
      </c>
      <c r="L33" s="22">
        <v>31</v>
      </c>
      <c r="M33" s="21">
        <v>0.91155489999999995</v>
      </c>
    </row>
    <row r="34" spans="1:13" ht="15" thickBot="1" x14ac:dyDescent="0.4">
      <c r="A34" s="2" t="str">
        <f>'admin-long(append)'!A34</f>
        <v>S</v>
      </c>
      <c r="B34" s="3" t="str">
        <f>'admin-long(append)'!B34</f>
        <v>m</v>
      </c>
      <c r="C34" s="3" t="str">
        <f>'admin-long(append)'!C34</f>
        <v>Soton</v>
      </c>
      <c r="D34" s="3">
        <f>'admin-long(append)'!D34</f>
        <v>2</v>
      </c>
      <c r="E34" s="4" t="str">
        <f>'admin-long(append)'!E34</f>
        <v>admin2</v>
      </c>
      <c r="F34" s="20">
        <f t="shared" si="0"/>
        <v>595</v>
      </c>
      <c r="G34" s="20">
        <f t="shared" si="1"/>
        <v>431</v>
      </c>
      <c r="H34" s="20">
        <f t="shared" si="2"/>
        <v>1</v>
      </c>
      <c r="I34" s="23" t="str">
        <f>'admin-long(append)'!F34</f>
        <v>m2Soton</v>
      </c>
      <c r="J34">
        <f>'admin-long(append)'!I34</f>
        <v>1</v>
      </c>
      <c r="L34" s="22">
        <v>32</v>
      </c>
      <c r="M34" s="21">
        <v>0.88787990000000006</v>
      </c>
    </row>
    <row r="35" spans="1:13" ht="15" thickBot="1" x14ac:dyDescent="0.4">
      <c r="A35" s="2" t="str">
        <f>'admin-long(append)'!A35</f>
        <v xml:space="preserve">T </v>
      </c>
      <c r="B35" s="3" t="str">
        <f>'admin-long(append)'!B35</f>
        <v>m</v>
      </c>
      <c r="C35" s="3" t="str">
        <f>'admin-long(append)'!C35</f>
        <v>Soton</v>
      </c>
      <c r="D35" s="3">
        <f>'admin-long(append)'!D35</f>
        <v>3</v>
      </c>
      <c r="E35" s="4" t="str">
        <f>'admin-long(append)'!E35</f>
        <v>admin2</v>
      </c>
      <c r="F35" s="20">
        <f t="shared" si="0"/>
        <v>159</v>
      </c>
      <c r="G35" s="20">
        <f t="shared" si="1"/>
        <v>230</v>
      </c>
      <c r="H35" s="20">
        <f t="shared" si="2"/>
        <v>1</v>
      </c>
      <c r="I35" s="23" t="str">
        <f>'admin-long(append)'!F35</f>
        <v>m3Soton</v>
      </c>
      <c r="J35">
        <f>'admin-long(append)'!I35</f>
        <v>0.5</v>
      </c>
      <c r="L35" s="22">
        <v>33</v>
      </c>
      <c r="M35" s="21">
        <v>0.66008279999999997</v>
      </c>
    </row>
    <row r="36" spans="1:13" ht="15" thickBot="1" x14ac:dyDescent="0.4">
      <c r="A36" s="2" t="str">
        <f>'admin-long(append)'!A36</f>
        <v xml:space="preserve">T </v>
      </c>
      <c r="B36" s="3" t="str">
        <f>'admin-long(append)'!B36</f>
        <v>m</v>
      </c>
      <c r="C36" s="3" t="str">
        <f>'admin-long(append)'!C36</f>
        <v>Soton</v>
      </c>
      <c r="D36" s="3">
        <f>'admin-long(append)'!D36</f>
        <v>3</v>
      </c>
      <c r="E36" s="4" t="str">
        <f>'admin-long(append)'!E36</f>
        <v>admin3</v>
      </c>
      <c r="F36" s="20">
        <f t="shared" si="0"/>
        <v>56</v>
      </c>
      <c r="G36" s="20">
        <f t="shared" si="1"/>
        <v>362</v>
      </c>
      <c r="H36" s="20">
        <f t="shared" si="2"/>
        <v>1</v>
      </c>
      <c r="I36" s="23" t="str">
        <f>'admin-long(append)'!F36</f>
        <v>m3Soton</v>
      </c>
      <c r="J36">
        <f>'admin-long(append)'!I36</f>
        <v>0.5</v>
      </c>
      <c r="L36" s="22">
        <v>34</v>
      </c>
      <c r="M36" s="21">
        <v>0.4910216</v>
      </c>
    </row>
    <row r="37" spans="1:13" ht="15" thickBot="1" x14ac:dyDescent="0.4">
      <c r="A37" s="2" t="str">
        <f>'admin-long(append)'!A37</f>
        <v>U</v>
      </c>
      <c r="B37" s="3" t="str">
        <f>'admin-long(append)'!B37</f>
        <v>m</v>
      </c>
      <c r="C37" s="3" t="str">
        <f>'admin-long(append)'!C37</f>
        <v>London</v>
      </c>
      <c r="D37" s="3">
        <f>'admin-long(append)'!D37</f>
        <v>1</v>
      </c>
      <c r="E37" s="4" t="str">
        <f>'admin-long(append)'!E37</f>
        <v>admin2</v>
      </c>
      <c r="F37" s="20">
        <f t="shared" si="0"/>
        <v>286</v>
      </c>
      <c r="G37" s="20">
        <f t="shared" si="1"/>
        <v>827</v>
      </c>
      <c r="H37" s="20">
        <f t="shared" si="2"/>
        <v>0</v>
      </c>
      <c r="I37" s="23" t="str">
        <f>'admin-long(append)'!F37</f>
        <v>m1London</v>
      </c>
      <c r="J37">
        <f>'admin-long(append)'!I37</f>
        <v>0.66666666666666663</v>
      </c>
      <c r="L37" s="22">
        <v>35</v>
      </c>
      <c r="M37" s="21">
        <v>0.72407619999999995</v>
      </c>
    </row>
    <row r="38" spans="1:13" ht="15" thickBot="1" x14ac:dyDescent="0.4">
      <c r="A38" s="5" t="str">
        <f>'admin-long(append)'!A38</f>
        <v>V</v>
      </c>
      <c r="B38" s="6" t="str">
        <f>'admin-long(append)'!B38</f>
        <v>m</v>
      </c>
      <c r="C38" s="6" t="str">
        <f>'admin-long(append)'!C38</f>
        <v>London</v>
      </c>
      <c r="D38" s="6">
        <f>'admin-long(append)'!D38</f>
        <v>2</v>
      </c>
      <c r="E38" s="7" t="str">
        <f>'admin-long(append)'!E38</f>
        <v>admin3</v>
      </c>
      <c r="F38" s="20">
        <f t="shared" si="0"/>
        <v>849</v>
      </c>
      <c r="G38" s="20">
        <f t="shared" si="1"/>
        <v>1625</v>
      </c>
      <c r="H38" s="20">
        <f t="shared" si="2"/>
        <v>0</v>
      </c>
      <c r="I38" s="23" t="str">
        <f>'admin-long(append)'!F38</f>
        <v>m2London</v>
      </c>
      <c r="J38">
        <f>'admin-long(append)'!I38</f>
        <v>0.6</v>
      </c>
      <c r="L38" s="22">
        <v>36</v>
      </c>
      <c r="M38" s="21">
        <v>0.60068089999999996</v>
      </c>
    </row>
    <row r="40" spans="1:13" x14ac:dyDescent="0.35">
      <c r="I40" t="s">
        <v>104</v>
      </c>
      <c r="J40">
        <f>SUM(J3:J38)</f>
        <v>20.000000000000004</v>
      </c>
      <c r="M40">
        <f>SUM(M3:M38)</f>
        <v>20.000000100000001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6F9C266D221E4EA8934DF87683DC54" ma:contentTypeVersion="29" ma:contentTypeDescription="Create a new document." ma:contentTypeScope="" ma:versionID="a6493a44ffece333b70f0f259b8d2fcd">
  <xsd:schema xmlns:xsd="http://www.w3.org/2001/XMLSchema" xmlns:xs="http://www.w3.org/2001/XMLSchema" xmlns:p="http://schemas.microsoft.com/office/2006/metadata/properties" xmlns:ns2="6dab36e7-c487-4780-8e35-3b48fa83d7a8" xmlns:ns3="http://schemas.microsoft.com/sharepoint/v4" xmlns:ns4="4e5298ba-1d33-42bd-b79f-80313c926963" targetNamespace="http://schemas.microsoft.com/office/2006/metadata/properties" ma:root="true" ma:fieldsID="934ff80174f09525caa6211c3738a656" ns2:_="" ns3:_="" ns4:_="">
    <xsd:import namespace="6dab36e7-c487-4780-8e35-3b48fa83d7a8"/>
    <xsd:import namespace="http://schemas.microsoft.com/sharepoint/v4"/>
    <xsd:import namespace="4e5298ba-1d33-42bd-b79f-80313c926963"/>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3:IconOverlay" minOccurs="0"/>
                <xsd:element ref="ns2:SharedWithUsers" minOccurs="0"/>
                <xsd:element ref="ns2: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ab36e7-c487-4780-8e35-3b48fa83d7a8"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5298ba-1d33-42bd-b79f-80313c926963"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tention xmlns="6dab36e7-c487-4780-8e35-3b48fa83d7a8">0</Retention>
    <IconOverlay xmlns="http://schemas.microsoft.com/sharepoint/v4" xsi:nil="true"/>
    <EDRMSOwner xmlns="6dab36e7-c487-4780-8e35-3b48fa83d7a8" xsi:nil="true"/>
    <Record_Type xmlns="6dab36e7-c487-4780-8e35-3b48fa83d7a8" xsi:nil="true"/>
    <RetentionDate xmlns="6dab36e7-c487-4780-8e35-3b48fa83d7a8" xsi:nil="true"/>
    <RetentionType xmlns="6dab36e7-c487-4780-8e35-3b48fa83d7a8">Notify</RetentionType>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1FCE33A8-A6D1-4296-9CA8-BCAA39EF7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ab36e7-c487-4780-8e35-3b48fa83d7a8"/>
    <ds:schemaRef ds:uri="http://schemas.microsoft.com/sharepoint/v4"/>
    <ds:schemaRef ds:uri="4e5298ba-1d33-42bd-b79f-80313c9269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F8EBA-60A3-483F-B6B4-4285DCD2B875}">
  <ds:schemaRefs>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4e5298ba-1d33-42bd-b79f-80313c926963"/>
    <ds:schemaRef ds:uri="6dab36e7-c487-4780-8e35-3b48fa83d7a8"/>
    <ds:schemaRef ds:uri="http://schemas.microsoft.com/sharepoint/v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7078164-DE5A-4685-BAEC-B344413611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census</vt:lpstr>
      <vt:lpstr>admin</vt:lpstr>
      <vt:lpstr>admin-long(append)</vt:lpstr>
      <vt:lpstr>admin-wide(join)</vt:lpstr>
      <vt:lpstr>hypercube</vt:lpstr>
      <vt:lpstr>modelling</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Spakulova, Iva</dc:creator>
  <cp:keywords/>
  <dc:description/>
  <cp:lastModifiedBy>Whitworth, Alison</cp:lastModifiedBy>
  <cp:revision/>
  <dcterms:created xsi:type="dcterms:W3CDTF">2020-09-23T13:37:25Z</dcterms:created>
  <dcterms:modified xsi:type="dcterms:W3CDTF">2021-01-15T11:55:04Z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0x010100C56F9C266D221E4EA8934DF87683DC54</vt:lpwstr>
  </property>
</Properties>
</file>